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Лист1" sheetId="1" r:id="rId1"/>
  </sheets>
  <definedNames>
    <definedName name="_xlnm.Print_Area" localSheetId="0">'Лист1'!$A$1:$M$324</definedName>
  </definedNames>
  <calcPr fullCalcOnLoad="1"/>
</workbook>
</file>

<file path=xl/sharedStrings.xml><?xml version="1.0" encoding="utf-8"?>
<sst xmlns="http://schemas.openxmlformats.org/spreadsheetml/2006/main" count="345" uniqueCount="304">
  <si>
    <t>Наименование отраслей н/х</t>
  </si>
  <si>
    <t>Исполнено за октябрь</t>
  </si>
  <si>
    <t>Исполнено за ноябрь</t>
  </si>
  <si>
    <t>Исполнено за декабрь</t>
  </si>
  <si>
    <t>Отклонение</t>
  </si>
  <si>
    <t>9=8-3</t>
  </si>
  <si>
    <t>8=4+5+6+7</t>
  </si>
  <si>
    <t>в т.ч.</t>
  </si>
  <si>
    <t>Национальня оборона</t>
  </si>
  <si>
    <t>Национальная экономика</t>
  </si>
  <si>
    <t>ЖКХ</t>
  </si>
  <si>
    <t>Охрана окружающей среды</t>
  </si>
  <si>
    <t>Образование</t>
  </si>
  <si>
    <t>содержание учреждений</t>
  </si>
  <si>
    <t>0709-всего:</t>
  </si>
  <si>
    <t>Культура</t>
  </si>
  <si>
    <t>Здравоохранение</t>
  </si>
  <si>
    <t>Социальная политика</t>
  </si>
  <si>
    <t>Физическая культура  и спорт</t>
  </si>
  <si>
    <t>ВСЕГО:</t>
  </si>
  <si>
    <t>Исполнено за сентябрь</t>
  </si>
  <si>
    <t>Пояснения</t>
  </si>
  <si>
    <t>Общегосударственные вопросы</t>
  </si>
  <si>
    <t>Национальная безопасность и Правоохранительная деятельность</t>
  </si>
  <si>
    <t xml:space="preserve">в т.ч. </t>
  </si>
  <si>
    <t>в т.ч.местные</t>
  </si>
  <si>
    <t>в том числе:</t>
  </si>
  <si>
    <t>0709 -"Осетр"</t>
  </si>
  <si>
    <t>Дефицит(-), профицит (+)</t>
  </si>
  <si>
    <t>Глава (0102)</t>
  </si>
  <si>
    <t>Аппарат управления (0104)</t>
  </si>
  <si>
    <t>КСП (0106)</t>
  </si>
  <si>
    <t>Финорган (0106)</t>
  </si>
  <si>
    <t>Резервный фонд (0111)</t>
  </si>
  <si>
    <t>Другие расходы (0113)</t>
  </si>
  <si>
    <t>Другие вопросы (0314)</t>
  </si>
  <si>
    <t>Жилищное х-во (0501)</t>
  </si>
  <si>
    <t>Коммунальное х-во (0502)</t>
  </si>
  <si>
    <t xml:space="preserve">Благоустройство (0503) </t>
  </si>
  <si>
    <t>в т.ч. содержание учреждений</t>
  </si>
  <si>
    <t>Физическая культура (1101)</t>
  </si>
  <si>
    <t xml:space="preserve"> мероприятия в области молодежной политики</t>
  </si>
  <si>
    <t>Совет депутатов(0103)</t>
  </si>
  <si>
    <t>из них  субсидия-областные средства</t>
  </si>
  <si>
    <t>в т. ч.</t>
  </si>
  <si>
    <t>Другие вопросы в области здравоохранения( Област. бюджет)</t>
  </si>
  <si>
    <t>0707 Молодежная политика и оздоровление детей</t>
  </si>
  <si>
    <t>Молодежная политика</t>
  </si>
  <si>
    <t>ЦВД</t>
  </si>
  <si>
    <t>Частичная компенсация расходовза найм жилья медицинских работников</t>
  </si>
  <si>
    <t>Наименование доходных источников</t>
  </si>
  <si>
    <t>ИТОГО НАЛОГОВЫХ И НЕНАЛОГОВЫХ ДОХОДОВ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</si>
  <si>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</si>
  <si>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</si>
  <si>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 xml:space="preserve">Субсидии </t>
  </si>
  <si>
    <t>Субвенции</t>
  </si>
  <si>
    <t>Возврат остатков субсидий, субвенций и иных межбюджетных трансфертов</t>
  </si>
  <si>
    <t>ВСЕГО ДОХОДОВ</t>
  </si>
  <si>
    <t>мероприятия по организации отдыха детей в каникулярное время- всего</t>
  </si>
  <si>
    <t>в т.ч. мероприят.по рем.детских оздор.лагерей(обл.бюдж)</t>
  </si>
  <si>
    <t>в т.ч. мероприят.по рем.детских оздор.лагер.(мест.бюд)</t>
  </si>
  <si>
    <t>ЦПТ</t>
  </si>
  <si>
    <t>Совершенствование  системы оповещения</t>
  </si>
  <si>
    <t>Обеспечение пожарной безопасности</t>
  </si>
  <si>
    <t xml:space="preserve"> областные средства</t>
  </si>
  <si>
    <t>Массовый спорт мероприятия (1102)</t>
  </si>
  <si>
    <t xml:space="preserve"> комп.кн.фондов</t>
  </si>
  <si>
    <t>0703 внешкольные учреждения-всего</t>
  </si>
  <si>
    <t>Лагерь "Осетр"-ремонт</t>
  </si>
  <si>
    <t xml:space="preserve">из них: </t>
  </si>
  <si>
    <t>* питание</t>
  </si>
  <si>
    <t>в т.ч.: обл. ср-ва</t>
  </si>
  <si>
    <t xml:space="preserve">0701 Дошкольное образование-всего </t>
  </si>
  <si>
    <t>*Проведение обследования технического состояния зданий для капитального ремонта</t>
  </si>
  <si>
    <t>в т.ч.местные ср-ва</t>
  </si>
  <si>
    <t>из них: *капитальный ремонт в объектов дошкольного образования- местные средства</t>
  </si>
  <si>
    <t>*Создание безбарьерной среды</t>
  </si>
  <si>
    <t>0702 школы-всего</t>
  </si>
  <si>
    <t>Субсидия на оплату жилого помещения и коммунальных услуг( областные средства)</t>
  </si>
  <si>
    <t>Полномочия областные средства</t>
  </si>
  <si>
    <t xml:space="preserve"> МФЦ Областные</t>
  </si>
  <si>
    <t xml:space="preserve"> Компенсация части родительской платы ( Областные средства)</t>
  </si>
  <si>
    <r>
      <t xml:space="preserve">Охрана объектов растительного и животного мира </t>
    </r>
    <r>
      <rPr>
        <b/>
        <i/>
        <sz val="10"/>
        <rFont val="Arial Cyr"/>
        <family val="0"/>
      </rPr>
      <t>(0603)</t>
    </r>
  </si>
  <si>
    <t xml:space="preserve">мероприятия </t>
  </si>
  <si>
    <t xml:space="preserve">библиотеки </t>
  </si>
  <si>
    <t>проведение мероприятий в области сельского хозяйства</t>
  </si>
  <si>
    <t>Мероприятия, связанные с предотвращением ЧС и ликвидацией последствий стихийных бедствий</t>
  </si>
  <si>
    <t>Профилактика терроризма и экстремизма</t>
  </si>
  <si>
    <t>Профилактика наркомании и токсикомании</t>
  </si>
  <si>
    <t xml:space="preserve">МФЦ местный бюджет </t>
  </si>
  <si>
    <t xml:space="preserve"> МФЦ , всего</t>
  </si>
  <si>
    <t>клубные учреждения</t>
  </si>
  <si>
    <t xml:space="preserve">Содержание и ремонт дорог </t>
  </si>
  <si>
    <t>Взносы на капремонт</t>
  </si>
  <si>
    <t>МКУ Ритуал</t>
  </si>
  <si>
    <t>в т.ч. местные средства</t>
  </si>
  <si>
    <t>в т.ч. областные ср-ва</t>
  </si>
  <si>
    <t>0709-УМИЦ+Семья</t>
  </si>
  <si>
    <t>Дворец спорта</t>
  </si>
  <si>
    <t>Ледовый</t>
  </si>
  <si>
    <t xml:space="preserve"> аппарат Имущество</t>
  </si>
  <si>
    <r>
      <t xml:space="preserve">Сельское х-во </t>
    </r>
    <r>
      <rPr>
        <b/>
        <i/>
        <sz val="10"/>
        <rFont val="Arial Cyr"/>
        <family val="0"/>
      </rPr>
      <t>(0405)</t>
    </r>
  </si>
  <si>
    <r>
      <t xml:space="preserve">Связь и информатика </t>
    </r>
    <r>
      <rPr>
        <b/>
        <i/>
        <sz val="10"/>
        <rFont val="Arial Cyr"/>
        <family val="0"/>
      </rPr>
      <t>(0410)</t>
    </r>
  </si>
  <si>
    <r>
      <t xml:space="preserve">Другие вопросы в области нац. экономики </t>
    </r>
    <r>
      <rPr>
        <b/>
        <i/>
        <sz val="10"/>
        <rFont val="Arial Cyr"/>
        <family val="0"/>
      </rPr>
      <t>(0412)</t>
    </r>
  </si>
  <si>
    <t>0709-аппарат управления</t>
  </si>
  <si>
    <t>в т.ч. : аппарат управления</t>
  </si>
  <si>
    <t>Обслуживание муниципального долга(1301)</t>
  </si>
  <si>
    <r>
      <t>ВСЕГО (</t>
    </r>
    <r>
      <rPr>
        <b/>
        <i/>
        <sz val="10"/>
        <color indexed="8"/>
        <rFont val="Arial Cyr"/>
        <family val="0"/>
      </rPr>
      <t>0801</t>
    </r>
    <r>
      <rPr>
        <i/>
        <sz val="10"/>
        <color indexed="8"/>
        <rFont val="Arial Cyr"/>
        <family val="0"/>
      </rPr>
      <t>):</t>
    </r>
  </si>
  <si>
    <r>
      <t>Другие вопросы в области культуры (</t>
    </r>
    <r>
      <rPr>
        <b/>
        <i/>
        <sz val="10"/>
        <color indexed="8"/>
        <rFont val="Arial Cyr"/>
        <family val="0"/>
      </rPr>
      <t>0804</t>
    </r>
    <r>
      <rPr>
        <i/>
        <sz val="10"/>
        <color indexed="8"/>
        <rFont val="Arial Cyr"/>
        <family val="0"/>
      </rPr>
      <t>)</t>
    </r>
  </si>
  <si>
    <r>
      <t xml:space="preserve">Доплата к пенсии муниципальным служащим </t>
    </r>
    <r>
      <rPr>
        <b/>
        <i/>
        <sz val="10"/>
        <color indexed="8"/>
        <rFont val="Arial Cyr"/>
        <family val="0"/>
      </rPr>
      <t xml:space="preserve"> (1001)</t>
    </r>
  </si>
  <si>
    <r>
      <t xml:space="preserve"> Охрана семьи и детства (</t>
    </r>
    <r>
      <rPr>
        <b/>
        <i/>
        <sz val="10"/>
        <color indexed="8"/>
        <rFont val="Arial Cyr"/>
        <family val="0"/>
      </rPr>
      <t>1004</t>
    </r>
    <r>
      <rPr>
        <i/>
        <sz val="10"/>
        <color indexed="8"/>
        <rFont val="Arial Cyr"/>
        <family val="0"/>
      </rPr>
      <t>)</t>
    </r>
  </si>
  <si>
    <t>Начальник финансового управления                                               Л.Н.Морозова</t>
  </si>
  <si>
    <t>из них субсидия - облстные средства</t>
  </si>
  <si>
    <t xml:space="preserve"> Содержание учреждения ЦИУР</t>
  </si>
  <si>
    <t>Создание  административных комиссий, уполномоченных  рассматривать дела об административных правонарушениях в сфере благоустройства(областные средства)</t>
  </si>
  <si>
    <r>
      <t xml:space="preserve">Другие вопросы в области социальной политики </t>
    </r>
    <r>
      <rPr>
        <b/>
        <i/>
        <sz val="10"/>
        <color indexed="8"/>
        <rFont val="Arial Cyr"/>
        <family val="0"/>
      </rPr>
      <t>(1006)</t>
    </r>
  </si>
  <si>
    <t>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</t>
  </si>
  <si>
    <r>
      <t xml:space="preserve"> Социальные выплаты -всего </t>
    </r>
    <r>
      <rPr>
        <b/>
        <i/>
        <sz val="10"/>
        <rFont val="Arial Cyr"/>
        <family val="0"/>
      </rPr>
      <t>(1003)</t>
    </r>
  </si>
  <si>
    <t>в т. ч. "Обеспечение жильем молодых семей" (Областной и Федеральный бюджет)</t>
  </si>
  <si>
    <t>Обеспечение жильем молодых семей</t>
  </si>
  <si>
    <t xml:space="preserve">в т.ч. областные средства            </t>
  </si>
  <si>
    <t xml:space="preserve">Доступ в интернет УО; </t>
  </si>
  <si>
    <t>Цифровая образов. среда</t>
  </si>
  <si>
    <t>0703 внешкольные учреждения-мест.бюд-т(Всего):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</si>
  <si>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</si>
  <si>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</si>
  <si>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 xml:space="preserve">Капитальный, текущий ремонт учреждений, организаций, объектов 
</t>
  </si>
  <si>
    <t>Развитие имущественного комплекса</t>
  </si>
  <si>
    <t>Архив</t>
  </si>
  <si>
    <t>МКУ Централизованная бухгалтерия</t>
  </si>
  <si>
    <t>Списки кандидатов в присяж.заседатели (областные)</t>
  </si>
  <si>
    <t>Непрограммные расходы</t>
  </si>
  <si>
    <t>Взносы в бюджетные организации</t>
  </si>
  <si>
    <r>
      <t>Экология и окружающая среда</t>
    </r>
    <r>
      <rPr>
        <b/>
        <i/>
        <sz val="10"/>
        <rFont val="Arial Cyr"/>
        <family val="0"/>
      </rPr>
      <t>(0605)</t>
    </r>
  </si>
  <si>
    <t>Инициативное бюджетирование</t>
  </si>
  <si>
    <t>Информирование населения о деят. ОМС,создание медиасреды</t>
  </si>
  <si>
    <t>Мероприятия,проводимые в связи с короновирусом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</si>
  <si>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</si>
  <si>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Осуществление мероприятий в сфере профилактики правонарушений</t>
  </si>
  <si>
    <t>Развитие информационной инфраструктуры</t>
  </si>
  <si>
    <t>Информационная безопасность</t>
  </si>
  <si>
    <t>Цифровое госуправление</t>
  </si>
  <si>
    <t>Выполнение кадастровых работ</t>
  </si>
  <si>
    <t>Развитие малого и среднего предпринимательства</t>
  </si>
  <si>
    <t>Выполнение отдельных гополномочий в сфере архитектуры( областные)</t>
  </si>
  <si>
    <t>Транспортировка в морг умерших с мест обнаружения или происшествия ( областные)</t>
  </si>
  <si>
    <t>Транспортировка в морг умерших с мест обнаружения или происшествия (местные)</t>
  </si>
  <si>
    <t xml:space="preserve"> Осоение земельных участковвв  целях жилищного строит-ва(обласные)</t>
  </si>
  <si>
    <t xml:space="preserve"> Доставка товаров в сельские населенные пункты</t>
  </si>
  <si>
    <t>Пассажирский транспорт</t>
  </si>
  <si>
    <t>Мероприятия по обеспечению безопасности дорожного фонда</t>
  </si>
  <si>
    <t>Строительство и реконструкция автомобильных дорог</t>
  </si>
  <si>
    <t>Дорожная деятельность в отношении автомобильных дорог местного значения</t>
  </si>
  <si>
    <t>Ремонт дворовых территорий (местный б-т)</t>
  </si>
  <si>
    <t>Ремонт подъездов  и дезинфекция многокв. домов</t>
  </si>
  <si>
    <t>Переселение граждан их аварийного жилфонда (местный б-т)</t>
  </si>
  <si>
    <t>Переселение граждан их аварийного жилфонда (областной б-т)</t>
  </si>
  <si>
    <t>Владение,пользование имуществом в муниц. Собственности</t>
  </si>
  <si>
    <t>Кап. ремонт,приобретение, монтажи ввод в эксп.объектов коммун. инфраструктуры</t>
  </si>
  <si>
    <t>Развитие мелиорации земель сельхозназначения</t>
  </si>
  <si>
    <t>Благоустройство общественных территорий</t>
  </si>
  <si>
    <t>Комп. родит. платы за уход детьми (областные)</t>
  </si>
  <si>
    <t>из них субсидия бюджета Московской области</t>
  </si>
  <si>
    <t>в том числе  (областные)</t>
  </si>
  <si>
    <t xml:space="preserve">Доступ в интернет УО школы; </t>
  </si>
  <si>
    <t xml:space="preserve">Доступ в интернет УО сады; </t>
  </si>
  <si>
    <t>Охрана окр среды</t>
  </si>
  <si>
    <t>господдержка отрасли кульрура</t>
  </si>
  <si>
    <t>в том числе областные</t>
  </si>
  <si>
    <t>Гражданская оборона (0309)</t>
  </si>
  <si>
    <t>Организация и осуществление мероприятий по ГО</t>
  </si>
  <si>
    <t>Защита населения и территории от чрезвычайных ситуаций природного и техногенного характера. Пожарная безопасность(0310)</t>
  </si>
  <si>
    <t>Содержание ЕДДС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</si>
  <si>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</si>
  <si>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инициативное бюджетирование</t>
  </si>
  <si>
    <t>регионально инновационная площадка</t>
  </si>
  <si>
    <t>неосновательное обогащение</t>
  </si>
  <si>
    <t xml:space="preserve"> приобретение оборудования</t>
  </si>
  <si>
    <t>из них:  стандарт</t>
  </si>
  <si>
    <t xml:space="preserve"> капитальный ремонт в объектов дошкольного образования- областные средства</t>
  </si>
  <si>
    <t>из них:   стандарт</t>
  </si>
  <si>
    <t xml:space="preserve">   проезд</t>
  </si>
  <si>
    <t xml:space="preserve">  подвоз</t>
  </si>
  <si>
    <t>компенсация за классное рук-во фед.ср-ва</t>
  </si>
  <si>
    <t>организация питания обуч.,получ.основное и среднее общее образ.</t>
  </si>
  <si>
    <t>создание центров образ.естественно-науч.и технолог.направл.</t>
  </si>
  <si>
    <t>приобретение автобусов для доставки обуч. в сельские насел пункты</t>
  </si>
  <si>
    <t>организация бесплатного горячего питания обуч-ся фед.ср-ва</t>
  </si>
  <si>
    <t>0709-обл.</t>
  </si>
  <si>
    <t>установка, монтаж и настройка ip камер</t>
  </si>
  <si>
    <t>оснащение образ.организ. компьют.,мультимед. оборуд.</t>
  </si>
  <si>
    <t>мероприятия в сфере образования.</t>
  </si>
  <si>
    <t>мероприятия по организации отдыха детей в каникулярное время( местный бюджет)</t>
  </si>
  <si>
    <t>мероприятия по организации отдыха детей в каникулярное время( Областной бюджет)</t>
  </si>
  <si>
    <t>расходы на оплату школьных трудовых бригад</t>
  </si>
  <si>
    <t>Утверждение карты плана</t>
  </si>
  <si>
    <t>Ямочный ремонт</t>
  </si>
  <si>
    <t>Пешеходные коммуникации</t>
  </si>
  <si>
    <t>Устройство контейнерных площадок</t>
  </si>
  <si>
    <t>Формирование современной городской среды в части достижения основного результата</t>
  </si>
  <si>
    <t>Создание  и ремонт пешеходных коммуникаций</t>
  </si>
  <si>
    <t>Благоустройство территории</t>
  </si>
  <si>
    <t>Комфортная городская среда</t>
  </si>
  <si>
    <t>Обеспечение деятельности "МБУ благоустройства, жкх и дх"</t>
  </si>
  <si>
    <t>Строительство и реконструкция объектов коммунального хозяйства</t>
  </si>
  <si>
    <t>Другие вопросы в области ЖКХ (0505)</t>
  </si>
  <si>
    <t>субсидия</t>
  </si>
  <si>
    <t>з/пл Ритуал</t>
  </si>
  <si>
    <t>из них субсидия - областные средства</t>
  </si>
  <si>
    <t>Ожидаемое исполнение бюджета городского округа Зарайск в 2022 году.</t>
  </si>
  <si>
    <t>Утвержденный  бюджет на 1.01.22г.</t>
  </si>
  <si>
    <t>Уточненный план на 1.10.22г.</t>
  </si>
  <si>
    <t>Исполнено на 1.10.22г.</t>
  </si>
  <si>
    <t>Исполнено за 2022год</t>
  </si>
  <si>
    <t>Проведение выборов  (областные)(0107)</t>
  </si>
  <si>
    <t>Экология и окр.среда</t>
  </si>
  <si>
    <t>текущий ремонт ( местный б-т)</t>
  </si>
  <si>
    <t>Доступная среда</t>
  </si>
  <si>
    <t>Налог на доходы физических лиц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</si>
  <si>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</si>
  <si>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</si>
  <si>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Единый налог на вмененный доход для отдельных видов деятельности 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</si>
  <si>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</si>
  <si>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</si>
  <si>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</si>
  <si>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</si>
  <si>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</si>
  <si>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</si>
  <si>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</si>
  <si>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</si>
  <si>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</si>
  <si>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Средства,получаемые от передачи имущества,находящегося в собственности городскимх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казенных)в залог,в доверительное упраквление</t>
  </si>
  <si>
    <t>Прочие поступления от использования имущества</t>
  </si>
  <si>
    <t xml:space="preserve">Плата за негативное воздействие на окружающую среду </t>
  </si>
  <si>
    <t>Прочие доходы от оказания платных услуг</t>
  </si>
  <si>
    <t>Прочие доходы от компенсации затрат</t>
  </si>
  <si>
    <t xml:space="preserve">Доходы от 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</si>
  <si>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Доходы от продажи земельных участков, государственная собственность на которые не разграничена и которые расположенны в границах городских округов </t>
  </si>
  <si>
    <t>Плата за увеличение площади земельных участков</t>
  </si>
  <si>
    <t>Штрафы, санкции, возмещение ущерба</t>
  </si>
  <si>
    <t>Прочие неналоговые доходы</t>
  </si>
  <si>
    <t>Средства инициативного бюджетирования</t>
  </si>
  <si>
    <t>Предоставление госгарантий муниц. служащим</t>
  </si>
  <si>
    <t>Обеспечение жильем отдельных категорий граждан</t>
  </si>
  <si>
    <t>Жилье для детей-сирот(областные)</t>
  </si>
  <si>
    <t>мероприятия по отлову и содерж. безнадзорных животных (Областные)</t>
  </si>
  <si>
    <t>мероприятия по оформлению сибиреязвенных скотомогильников(Областные)</t>
  </si>
  <si>
    <t>Безопасность людей на водных объектах</t>
  </si>
  <si>
    <t>Создание индустриальных парков</t>
  </si>
  <si>
    <t>Возмещение расходов по клубу "Активное долголетие"</t>
  </si>
  <si>
    <t>в т.ч. из бюджета МО</t>
  </si>
  <si>
    <t>Владение,пользование имуществом в муниц. собственности</t>
  </si>
  <si>
    <t xml:space="preserve">Капитальный ремонт гидротехнических сооружений </t>
  </si>
  <si>
    <t>капремонт плотины за счёт местного б-та</t>
  </si>
  <si>
    <t>Выполнение комплекса мероприятий по ликвидации последствий засорения водных объектов, находящихся в муниципальной собственности</t>
  </si>
  <si>
    <t>Собственные 3,4 млн: нет возможности уменьшить БО, только после внесения изменений в Соглашение с Минтранс</t>
  </si>
  <si>
    <t>софинансирование субсидии на ремонту дорог( местный б-т)</t>
  </si>
  <si>
    <t>Проведение капитального ремонта многоквартирных домов</t>
  </si>
  <si>
    <t>не достаточно средств на перечисление взносов за декабрь в размере 927 т.р.</t>
  </si>
  <si>
    <t>средства не потребуются</t>
  </si>
  <si>
    <t>Строительство и реконструкция объектов коммунальной инфраструктуры за счет средств местного бюджета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</si>
  <si>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</si>
  <si>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>Субсидии  ресурсоснабжающим организациям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</si>
  <si>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</si>
  <si>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Реализация проектов граждан, сформированных в рамках практик инициативного бюджетирования (Строительство бани общего пользования)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</si>
  <si>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</si>
  <si>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собственные средства 418т.р. можно снять после заключения допсоглашения с  минжкх</t>
  </si>
  <si>
    <t>собственные средства 607т.р. можно снять после заключения допсоглашения с  минжкх</t>
  </si>
  <si>
    <t>Организация обустройства мест массового отдыха населения</t>
  </si>
  <si>
    <t>Приобретение и установка технических сооружений (устройств) для развлечений, оснащенных электрическим приводом</t>
  </si>
  <si>
    <t>Устройство и установка детских игровых площадок (Губернаторские ДИПы)</t>
  </si>
  <si>
    <t>в том числе за счёт бюджета Московской области</t>
  </si>
  <si>
    <t xml:space="preserve">Комплексное благоустройство </t>
  </si>
  <si>
    <t>Устройство систем наружного освещения в рамках реализации проекта "Светлый город"</t>
  </si>
  <si>
    <t>в т.ч. за счёт бюджета Московской области</t>
  </si>
  <si>
    <t xml:space="preserve">Устройство и установка детских игровых площадок </t>
  </si>
  <si>
    <t>Устройство и капитальный  ремонт  систем наружного освещения</t>
  </si>
  <si>
    <t>Благоустройство дворовых территорий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</si>
  <si>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 (строй- авторский контроль)</t>
  </si>
  <si>
    <t>Улучшение архитектурно-художественного облика улиц городов (кредиторка 2021)</t>
  </si>
  <si>
    <t>Федеральный проект "Формирование комфортной городской среды"</t>
  </si>
  <si>
    <t>Расходы на обеспечение деятельности (оказание услуг) муниципальных учреждений в сфере благоустройства (МБУ/МАУ)</t>
  </si>
  <si>
    <t xml:space="preserve">Организация наружного освещения </t>
  </si>
  <si>
    <t>Создание и ремонт пешеходных коммуникаций</t>
  </si>
  <si>
    <t>Формирование современной городской среды в части  благоустройства</t>
  </si>
  <si>
    <t>9534+4191(светильники)</t>
  </si>
  <si>
    <t>Осуществление переданных  полномочий по реггосжил контролюза соблюдением гражданами требований правил пользования газом</t>
  </si>
  <si>
    <r>
      <t xml:space="preserve">Транспорт </t>
    </r>
    <r>
      <rPr>
        <b/>
        <i/>
        <sz val="12"/>
        <rFont val="Arial Cyr"/>
        <family val="0"/>
      </rPr>
      <t>(0408)</t>
    </r>
  </si>
  <si>
    <r>
      <t xml:space="preserve">Дорожное х-во </t>
    </r>
    <r>
      <rPr>
        <b/>
        <i/>
        <sz val="12"/>
        <rFont val="Arial Cyr"/>
        <family val="0"/>
      </rPr>
      <t>(0409)</t>
    </r>
  </si>
  <si>
    <r>
      <t xml:space="preserve">Водные ресурсы </t>
    </r>
    <r>
      <rPr>
        <b/>
        <i/>
        <sz val="12"/>
        <rFont val="Arial Cyr"/>
        <family val="0"/>
      </rPr>
      <t>(0406)</t>
    </r>
  </si>
  <si>
    <t>стандарт</t>
  </si>
  <si>
    <t>на оплату труда педагогов дополнительного образования</t>
  </si>
  <si>
    <t xml:space="preserve">Обновление и техническое обслуживание (ремонт) средств (программного обеспечения и оборудования) </t>
  </si>
  <si>
    <t>Расходы за счет средств резервного фонда Правительства Московской област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</si>
  <si>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</t>
  </si>
  <si>
    <t>Оснащение планшетными компьют.</t>
  </si>
  <si>
    <t>повыш квалифик</t>
  </si>
  <si>
    <t>из них:  капитальный ремонт в объектов дошкольного образования- местные средства</t>
  </si>
  <si>
    <t>капитальные вложения в объекты общего образования</t>
  </si>
  <si>
    <t>Материально-техническое обеспечение муниципальных общеобразовательных организаций</t>
  </si>
  <si>
    <t xml:space="preserve">полянческие чтения </t>
  </si>
  <si>
    <t>В октябре добавлено 3100 тыс.руб.</t>
  </si>
  <si>
    <t>в октябре добавлено 1700 тыс.руб.</t>
  </si>
  <si>
    <t>в октябре добавлено 3000 тыс.руб.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</si>
</sst>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5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i/>
      <sz val="10"/>
      <color indexed="10"/>
      <name val="Arial Cyr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color indexed="56"/>
      <name val="Arial Cyr"/>
      <family val="0"/>
    </font>
    <font>
      <b/>
      <i/>
      <sz val="12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 Cyr"/>
      <family val="0"/>
    </font>
    <font>
      <b/>
      <i/>
      <sz val="12"/>
      <color indexed="8"/>
      <name val="Arial Cyr"/>
      <family val="0"/>
    </font>
    <font>
      <i/>
      <sz val="12"/>
      <color indexed="8"/>
      <name val="Arial Cyr"/>
      <family val="0"/>
    </font>
    <font>
      <i/>
      <sz val="10"/>
      <color indexed="17"/>
      <name val="Arial Cyr"/>
      <family val="0"/>
    </font>
    <font>
      <i/>
      <sz val="12"/>
      <color indexed="17"/>
      <name val="Arial Cyr"/>
      <family val="0"/>
    </font>
    <font>
      <sz val="10"/>
      <color indexed="17"/>
      <name val="Arial Cyr"/>
      <family val="0"/>
    </font>
    <font>
      <i/>
      <sz val="8"/>
      <color indexed="10"/>
      <name val="Arial Cyr"/>
      <family val="0"/>
    </font>
    <font>
      <i/>
      <sz val="11"/>
      <color indexed="10"/>
      <name val="Arial Cyr"/>
      <family val="0"/>
    </font>
    <font>
      <i/>
      <sz val="10"/>
      <color indexed="56"/>
      <name val="Arial Cyr"/>
      <family val="0"/>
    </font>
    <font>
      <i/>
      <sz val="10"/>
      <color indexed="30"/>
      <name val="Arial Cyr"/>
      <family val="0"/>
    </font>
    <font>
      <i/>
      <sz val="8"/>
      <color indexed="30"/>
      <name val="Arial Cyr"/>
      <family val="0"/>
    </font>
    <font>
      <i/>
      <sz val="9"/>
      <color indexed="30"/>
      <name val="Arial Cyr"/>
      <family val="0"/>
    </font>
    <font>
      <i/>
      <sz val="8"/>
      <color indexed="56"/>
      <name val="Arial Cyr"/>
      <family val="0"/>
    </font>
    <font>
      <i/>
      <sz val="9"/>
      <color indexed="56"/>
      <name val="Arial Cyr"/>
      <family val="0"/>
    </font>
    <font>
      <i/>
      <sz val="10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 Cyr"/>
      <family val="0"/>
    </font>
    <font>
      <i/>
      <sz val="8"/>
      <color theme="1"/>
      <name val="Arial Cyr"/>
      <family val="0"/>
    </font>
    <font>
      <b/>
      <i/>
      <sz val="10"/>
      <color theme="1"/>
      <name val="Arial Cyr"/>
      <family val="0"/>
    </font>
    <font>
      <b/>
      <i/>
      <sz val="12"/>
      <color theme="1"/>
      <name val="Arial Cyr"/>
      <family val="0"/>
    </font>
    <font>
      <i/>
      <sz val="12"/>
      <color theme="1"/>
      <name val="Arial Cyr"/>
      <family val="0"/>
    </font>
    <font>
      <i/>
      <sz val="10"/>
      <color rgb="FFFF0000"/>
      <name val="Arial Cyr"/>
      <family val="0"/>
    </font>
    <font>
      <i/>
      <sz val="10"/>
      <color rgb="FF00B050"/>
      <name val="Arial Cyr"/>
      <family val="0"/>
    </font>
    <font>
      <i/>
      <sz val="12"/>
      <color rgb="FF00B050"/>
      <name val="Arial Cyr"/>
      <family val="0"/>
    </font>
    <font>
      <sz val="10"/>
      <color rgb="FF00B050"/>
      <name val="Arial Cyr"/>
      <family val="0"/>
    </font>
    <font>
      <i/>
      <sz val="8"/>
      <color rgb="FFFF0000"/>
      <name val="Arial Cyr"/>
      <family val="0"/>
    </font>
    <font>
      <i/>
      <sz val="11"/>
      <color rgb="FFFF0000"/>
      <name val="Arial Cyr"/>
      <family val="0"/>
    </font>
    <font>
      <i/>
      <sz val="10"/>
      <color rgb="FF002060"/>
      <name val="Arial Cyr"/>
      <family val="0"/>
    </font>
    <font>
      <i/>
      <sz val="10"/>
      <color rgb="FF0070C0"/>
      <name val="Arial Cyr"/>
      <family val="0"/>
    </font>
    <font>
      <i/>
      <sz val="8"/>
      <color rgb="FF0070C0"/>
      <name val="Arial Cyr"/>
      <family val="0"/>
    </font>
    <font>
      <i/>
      <sz val="9"/>
      <color rgb="FF0070C0"/>
      <name val="Arial Cyr"/>
      <family val="0"/>
    </font>
    <font>
      <i/>
      <sz val="8"/>
      <color rgb="FF002060"/>
      <name val="Arial Cyr"/>
      <family val="0"/>
    </font>
    <font>
      <i/>
      <sz val="9"/>
      <color rgb="FF002060"/>
      <name val="Arial Cyr"/>
      <family val="0"/>
    </font>
    <font>
      <i/>
      <sz val="10"/>
      <color theme="3" tint="-0.24997000396251678"/>
      <name val="Arial Cyr"/>
      <family val="0"/>
    </font>
    <font>
      <i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wrapText="1"/>
    </xf>
    <xf numFmtId="3" fontId="7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 wrapText="1"/>
    </xf>
    <xf numFmtId="0" fontId="76" fillId="0" borderId="11" xfId="0" applyFont="1" applyBorder="1" applyAlignment="1">
      <alignment/>
    </xf>
    <xf numFmtId="0" fontId="76" fillId="0" borderId="12" xfId="0" applyFont="1" applyBorder="1" applyAlignment="1">
      <alignment/>
    </xf>
    <xf numFmtId="3" fontId="77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12" xfId="0" applyFont="1" applyBorder="1" applyAlignment="1">
      <alignment/>
    </xf>
    <xf numFmtId="3" fontId="79" fillId="0" borderId="10" xfId="0" applyNumberFormat="1" applyFont="1" applyBorder="1" applyAlignment="1">
      <alignment/>
    </xf>
    <xf numFmtId="3" fontId="80" fillId="0" borderId="10" xfId="0" applyNumberFormat="1" applyFont="1" applyBorder="1" applyAlignment="1">
      <alignment/>
    </xf>
    <xf numFmtId="3" fontId="76" fillId="0" borderId="11" xfId="43" applyNumberFormat="1" applyFont="1" applyBorder="1" applyAlignment="1">
      <alignment horizontal="center" wrapText="1"/>
    </xf>
    <xf numFmtId="3" fontId="76" fillId="0" borderId="12" xfId="43" applyNumberFormat="1" applyFont="1" applyBorder="1" applyAlignment="1">
      <alignment horizontal="center" wrapText="1"/>
    </xf>
    <xf numFmtId="3" fontId="76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8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0" fontId="82" fillId="0" borderId="10" xfId="0" applyFont="1" applyBorder="1" applyAlignment="1">
      <alignment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3" fontId="81" fillId="0" borderId="10" xfId="0" applyNumberFormat="1" applyFont="1" applyBorder="1" applyAlignment="1">
      <alignment/>
    </xf>
    <xf numFmtId="0" fontId="81" fillId="0" borderId="10" xfId="0" applyFont="1" applyFill="1" applyBorder="1" applyAlignment="1">
      <alignment wrapText="1"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10" xfId="0" applyFont="1" applyBorder="1" applyAlignment="1">
      <alignment/>
    </xf>
    <xf numFmtId="3" fontId="85" fillId="0" borderId="10" xfId="0" applyNumberFormat="1" applyFont="1" applyBorder="1" applyAlignment="1">
      <alignment/>
    </xf>
    <xf numFmtId="3" fontId="86" fillId="0" borderId="10" xfId="0" applyNumberFormat="1" applyFont="1" applyBorder="1" applyAlignment="1">
      <alignment/>
    </xf>
    <xf numFmtId="3" fontId="78" fillId="33" borderId="10" xfId="0" applyNumberFormat="1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3" fontId="76" fillId="33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87" fillId="0" borderId="10" xfId="0" applyNumberFormat="1" applyFont="1" applyBorder="1" applyAlignment="1">
      <alignment/>
    </xf>
    <xf numFmtId="3" fontId="87" fillId="33" borderId="10" xfId="0" applyNumberFormat="1" applyFont="1" applyFill="1" applyBorder="1" applyAlignment="1">
      <alignment/>
    </xf>
    <xf numFmtId="0" fontId="87" fillId="0" borderId="11" xfId="0" applyFont="1" applyBorder="1" applyAlignment="1">
      <alignment/>
    </xf>
    <xf numFmtId="0" fontId="87" fillId="0" borderId="12" xfId="0" applyFont="1" applyBorder="1" applyAlignment="1">
      <alignment/>
    </xf>
    <xf numFmtId="3" fontId="88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3" fontId="90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3" fontId="92" fillId="0" borderId="10" xfId="0" applyNumberFormat="1" applyFont="1" applyBorder="1" applyAlignment="1">
      <alignment/>
    </xf>
    <xf numFmtId="0" fontId="87" fillId="0" borderId="10" xfId="0" applyFont="1" applyBorder="1" applyAlignment="1">
      <alignment wrapText="1"/>
    </xf>
    <xf numFmtId="0" fontId="6" fillId="4" borderId="11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3" fontId="7" fillId="4" borderId="10" xfId="0" applyNumberFormat="1" applyFont="1" applyFill="1" applyBorder="1" applyAlignment="1">
      <alignment/>
    </xf>
    <xf numFmtId="3" fontId="6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3" fontId="6" fillId="4" borderId="10" xfId="0" applyNumberFormat="1" applyFont="1" applyFill="1" applyBorder="1" applyAlignment="1">
      <alignment horizontal="right"/>
    </xf>
    <xf numFmtId="0" fontId="81" fillId="4" borderId="10" xfId="0" applyFont="1" applyFill="1" applyBorder="1" applyAlignment="1">
      <alignment vertical="center" wrapText="1"/>
    </xf>
    <xf numFmtId="3" fontId="4" fillId="4" borderId="10" xfId="0" applyNumberFormat="1" applyFont="1" applyFill="1" applyBorder="1" applyAlignment="1">
      <alignment/>
    </xf>
    <xf numFmtId="0" fontId="9" fillId="4" borderId="10" xfId="0" applyFont="1" applyFill="1" applyBorder="1" applyAlignment="1">
      <alignment vertical="center" wrapText="1"/>
    </xf>
    <xf numFmtId="0" fontId="85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/>
    </xf>
    <xf numFmtId="3" fontId="76" fillId="4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93" fillId="0" borderId="10" xfId="0" applyNumberFormat="1" applyFont="1" applyBorder="1" applyAlignment="1">
      <alignment/>
    </xf>
    <xf numFmtId="3" fontId="94" fillId="33" borderId="10" xfId="0" applyNumberFormat="1" applyFont="1" applyFill="1" applyBorder="1" applyAlignment="1">
      <alignment/>
    </xf>
    <xf numFmtId="3" fontId="94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76" fillId="0" borderId="11" xfId="0" applyFont="1" applyBorder="1" applyAlignment="1">
      <alignment horizontal="left" wrapText="1"/>
    </xf>
    <xf numFmtId="0" fontId="7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4" borderId="11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horizontal="left" wrapText="1"/>
    </xf>
    <xf numFmtId="0" fontId="8" fillId="4" borderId="12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79" fillId="0" borderId="11" xfId="0" applyFont="1" applyBorder="1" applyAlignment="1">
      <alignment horizontal="left" wrapText="1"/>
    </xf>
    <xf numFmtId="0" fontId="79" fillId="0" borderId="12" xfId="0" applyFont="1" applyBorder="1" applyAlignment="1">
      <alignment horizontal="left" wrapText="1"/>
    </xf>
    <xf numFmtId="170" fontId="87" fillId="0" borderId="11" xfId="43" applyFont="1" applyBorder="1" applyAlignment="1">
      <alignment horizontal="left" wrapText="1"/>
    </xf>
    <xf numFmtId="170" fontId="87" fillId="0" borderId="12" xfId="43" applyFont="1" applyBorder="1" applyAlignment="1">
      <alignment horizontal="left" wrapText="1"/>
    </xf>
    <xf numFmtId="49" fontId="6" fillId="4" borderId="11" xfId="0" applyNumberFormat="1" applyFont="1" applyFill="1" applyBorder="1" applyAlignment="1">
      <alignment horizontal="left" wrapText="1"/>
    </xf>
    <xf numFmtId="49" fontId="6" fillId="4" borderId="12" xfId="0" applyNumberFormat="1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76" fillId="0" borderId="11" xfId="0" applyFont="1" applyBorder="1" applyAlignment="1">
      <alignment horizontal="left" vertical="center" wrapText="1"/>
    </xf>
    <xf numFmtId="0" fontId="76" fillId="0" borderId="12" xfId="0" applyFont="1" applyBorder="1" applyAlignment="1">
      <alignment horizontal="left" vertical="center" wrapText="1"/>
    </xf>
    <xf numFmtId="170" fontId="87" fillId="0" borderId="11" xfId="43" applyFont="1" applyBorder="1" applyAlignment="1">
      <alignment horizontal="center" wrapText="1"/>
    </xf>
    <xf numFmtId="170" fontId="87" fillId="0" borderId="12" xfId="43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6" fillId="0" borderId="11" xfId="0" applyFont="1" applyBorder="1" applyAlignment="1">
      <alignment horizontal="left"/>
    </xf>
    <xf numFmtId="0" fontId="76" fillId="0" borderId="12" xfId="0" applyFont="1" applyBorder="1" applyAlignment="1">
      <alignment horizontal="left"/>
    </xf>
    <xf numFmtId="0" fontId="3" fillId="4" borderId="11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87" fillId="0" borderId="11" xfId="0" applyFont="1" applyBorder="1" applyAlignment="1">
      <alignment horizontal="left" wrapText="1"/>
    </xf>
    <xf numFmtId="0" fontId="87" fillId="0" borderId="12" xfId="0" applyFont="1" applyBorder="1" applyAlignment="1">
      <alignment horizontal="left" wrapText="1"/>
    </xf>
    <xf numFmtId="2" fontId="87" fillId="0" borderId="11" xfId="0" applyNumberFormat="1" applyFont="1" applyBorder="1" applyAlignment="1">
      <alignment horizontal="left" wrapText="1"/>
    </xf>
    <xf numFmtId="2" fontId="87" fillId="0" borderId="12" xfId="0" applyNumberFormat="1" applyFont="1" applyBorder="1" applyAlignment="1">
      <alignment horizontal="left" wrapText="1"/>
    </xf>
    <xf numFmtId="0" fontId="87" fillId="0" borderId="11" xfId="0" applyFont="1" applyBorder="1" applyAlignment="1">
      <alignment horizontal="left"/>
    </xf>
    <xf numFmtId="0" fontId="87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87" fillId="0" borderId="11" xfId="0" applyFont="1" applyBorder="1" applyAlignment="1">
      <alignment horizontal="center" wrapText="1"/>
    </xf>
    <xf numFmtId="0" fontId="87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8" fillId="0" borderId="11" xfId="0" applyFont="1" applyBorder="1" applyAlignment="1">
      <alignment horizontal="left" wrapText="1"/>
    </xf>
    <xf numFmtId="0" fontId="78" fillId="0" borderId="12" xfId="0" applyFont="1" applyBorder="1" applyAlignment="1">
      <alignment horizontal="left" wrapText="1"/>
    </xf>
    <xf numFmtId="0" fontId="94" fillId="0" borderId="11" xfId="0" applyFont="1" applyBorder="1" applyAlignment="1">
      <alignment horizontal="left" wrapText="1"/>
    </xf>
    <xf numFmtId="0" fontId="94" fillId="0" borderId="12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1"/>
  <sheetViews>
    <sheetView tabSelected="1" workbookViewId="0" topLeftCell="A309">
      <selection activeCell="E317" sqref="E317"/>
    </sheetView>
  </sheetViews>
  <sheetFormatPr defaultColWidth="9.00390625" defaultRowHeight="12.75"/>
  <cols>
    <col min="2" max="2" width="24.375" style="0" customWidth="1"/>
    <col min="3" max="3" width="12.00390625" style="0" customWidth="1"/>
    <col min="4" max="4" width="12.125" style="0" customWidth="1"/>
    <col min="5" max="5" width="14.25390625" style="0" customWidth="1"/>
    <col min="6" max="6" width="9.875" style="0" hidden="1" customWidth="1"/>
    <col min="7" max="7" width="8.375" style="0" hidden="1" customWidth="1"/>
    <col min="8" max="9" width="14.125" style="0" customWidth="1"/>
    <col min="10" max="10" width="14.375" style="0" customWidth="1"/>
    <col min="11" max="11" width="14.75390625" style="0" customWidth="1"/>
    <col min="12" max="12" width="16.25390625" style="0" customWidth="1"/>
    <col min="13" max="13" width="36.875" style="0" customWidth="1"/>
    <col min="14" max="14" width="10.375" style="0" bestFit="1" customWidth="1"/>
  </cols>
  <sheetData>
    <row r="1" spans="1:14" ht="15">
      <c r="A1" s="159" t="s">
        <v>209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"/>
    </row>
    <row r="2" spans="1:14" ht="1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2"/>
    </row>
    <row r="3" spans="1:14" ht="15">
      <c r="A3" s="185"/>
      <c r="B3" s="185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 ht="15" customHeight="1">
      <c r="A4" s="177" t="s">
        <v>50</v>
      </c>
      <c r="B4" s="178"/>
      <c r="C4" s="176" t="s">
        <v>210</v>
      </c>
      <c r="D4" s="176" t="s">
        <v>211</v>
      </c>
      <c r="E4" s="176" t="s">
        <v>212</v>
      </c>
      <c r="F4" s="58"/>
      <c r="G4" s="176" t="s">
        <v>20</v>
      </c>
      <c r="H4" s="176" t="s">
        <v>1</v>
      </c>
      <c r="I4" s="176" t="s">
        <v>2</v>
      </c>
      <c r="J4" s="176" t="s">
        <v>3</v>
      </c>
      <c r="K4" s="176" t="s">
        <v>213</v>
      </c>
      <c r="L4" s="176" t="s">
        <v>4</v>
      </c>
      <c r="M4" s="174" t="s">
        <v>21</v>
      </c>
      <c r="N4" s="2"/>
    </row>
    <row r="5" spans="1:14" ht="73.5" customHeight="1">
      <c r="A5" s="179"/>
      <c r="B5" s="180"/>
      <c r="C5" s="176"/>
      <c r="D5" s="176"/>
      <c r="E5" s="176"/>
      <c r="F5" s="58"/>
      <c r="G5" s="176"/>
      <c r="H5" s="176"/>
      <c r="I5" s="176"/>
      <c r="J5" s="176"/>
      <c r="K5" s="176"/>
      <c r="L5" s="176"/>
      <c r="M5" s="175"/>
      <c r="N5" s="2"/>
    </row>
    <row r="6" spans="1:14" ht="15">
      <c r="A6" s="188">
        <v>1</v>
      </c>
      <c r="B6" s="189"/>
      <c r="C6" s="3">
        <v>2</v>
      </c>
      <c r="D6" s="3">
        <v>3</v>
      </c>
      <c r="E6" s="3">
        <v>4</v>
      </c>
      <c r="F6" s="3"/>
      <c r="G6" s="3"/>
      <c r="H6" s="3">
        <v>5</v>
      </c>
      <c r="I6" s="3">
        <v>6</v>
      </c>
      <c r="J6" s="3">
        <v>7</v>
      </c>
      <c r="K6" s="3" t="s">
        <v>6</v>
      </c>
      <c r="L6" s="3" t="s">
        <v>5</v>
      </c>
      <c r="M6" s="3"/>
      <c r="N6" s="2"/>
    </row>
    <row r="7" spans="1:14" ht="26.25" customHeight="1">
      <c r="A7" s="141" t="s">
        <v>218</v>
      </c>
      <c r="B7" s="142"/>
      <c r="C7" s="67">
        <v>685683</v>
      </c>
      <c r="D7" s="67">
        <v>685683</v>
      </c>
      <c r="E7" s="67">
        <v>434234</v>
      </c>
      <c r="F7" s="67"/>
      <c r="G7" s="67"/>
      <c r="H7" s="67">
        <v>57000</v>
      </c>
      <c r="I7" s="68">
        <v>58000</v>
      </c>
      <c r="J7" s="68">
        <v>124260</v>
      </c>
      <c r="K7" s="69">
        <v>673494</v>
      </c>
      <c r="L7" s="69">
        <v>-12189</v>
      </c>
      <c r="M7" s="70"/>
      <c r="N7" s="2"/>
    </row>
    <row r="8" spans="1:14" ht="24.75" customHeight="1">
      <c r="A8" s="141" t="s">
        <v>219</v>
      </c>
      <c r="B8" s="142"/>
      <c r="C8" s="67">
        <v>41002</v>
      </c>
      <c r="D8" s="67">
        <v>41002</v>
      </c>
      <c r="E8" s="67">
        <v>35271</v>
      </c>
      <c r="F8" s="67"/>
      <c r="G8" s="67"/>
      <c r="H8" s="67">
        <v>4200</v>
      </c>
      <c r="I8" s="68">
        <v>4200</v>
      </c>
      <c r="J8" s="68">
        <v>4329</v>
      </c>
      <c r="K8" s="69">
        <v>48000</v>
      </c>
      <c r="L8" s="69">
        <v>6998</v>
      </c>
      <c r="M8" s="70"/>
      <c r="N8" s="2"/>
    </row>
    <row r="9" spans="1:14" ht="37.5" customHeight="1">
      <c r="A9" s="141" t="s">
        <v>220</v>
      </c>
      <c r="B9" s="142"/>
      <c r="C9" s="67">
        <v>52891</v>
      </c>
      <c r="D9" s="67">
        <v>52891</v>
      </c>
      <c r="E9" s="67">
        <v>45565</v>
      </c>
      <c r="F9" s="67"/>
      <c r="G9" s="67"/>
      <c r="H9" s="67">
        <v>9000</v>
      </c>
      <c r="I9" s="68">
        <v>1000</v>
      </c>
      <c r="J9" s="68">
        <v>435</v>
      </c>
      <c r="K9" s="69">
        <v>56000</v>
      </c>
      <c r="L9" s="69">
        <v>3109</v>
      </c>
      <c r="M9" s="70"/>
      <c r="N9" s="2"/>
    </row>
    <row r="10" spans="1:14" ht="40.5" customHeight="1">
      <c r="A10" s="141" t="s">
        <v>221</v>
      </c>
      <c r="B10" s="142"/>
      <c r="C10" s="67"/>
      <c r="D10" s="67"/>
      <c r="E10" s="67">
        <v>10</v>
      </c>
      <c r="F10" s="67"/>
      <c r="G10" s="67"/>
      <c r="H10" s="67"/>
      <c r="I10" s="68"/>
      <c r="J10" s="68">
        <v>4</v>
      </c>
      <c r="K10" s="69">
        <v>14</v>
      </c>
      <c r="L10" s="69">
        <v>14</v>
      </c>
      <c r="M10" s="71"/>
      <c r="N10" s="2"/>
    </row>
    <row r="11" spans="1:14" ht="24.75" customHeight="1">
      <c r="A11" s="141" t="s">
        <v>222</v>
      </c>
      <c r="B11" s="142"/>
      <c r="C11" s="67"/>
      <c r="D11" s="67"/>
      <c r="E11" s="67"/>
      <c r="F11" s="67"/>
      <c r="G11" s="67"/>
      <c r="H11" s="67"/>
      <c r="I11" s="68"/>
      <c r="J11" s="68"/>
      <c r="K11" s="69">
        <v>0</v>
      </c>
      <c r="L11" s="69">
        <v>0</v>
      </c>
      <c r="M11" s="71"/>
      <c r="N11" s="2"/>
    </row>
    <row r="12" spans="1:14" ht="41.25" customHeight="1">
      <c r="A12" s="141" t="s">
        <v>223</v>
      </c>
      <c r="B12" s="142"/>
      <c r="C12" s="67">
        <v>11763</v>
      </c>
      <c r="D12" s="67">
        <v>11763</v>
      </c>
      <c r="E12" s="67">
        <v>6678</v>
      </c>
      <c r="F12" s="67"/>
      <c r="G12" s="67"/>
      <c r="H12" s="67">
        <v>1000</v>
      </c>
      <c r="I12" s="68">
        <v>1000</v>
      </c>
      <c r="J12" s="68">
        <v>1322</v>
      </c>
      <c r="K12" s="69">
        <v>10000</v>
      </c>
      <c r="L12" s="69">
        <v>-1763</v>
      </c>
      <c r="M12" s="71"/>
      <c r="N12" s="2"/>
    </row>
    <row r="13" spans="1:14" ht="26.25" customHeight="1">
      <c r="A13" s="141" t="s">
        <v>224</v>
      </c>
      <c r="B13" s="142"/>
      <c r="C13" s="67">
        <v>20288</v>
      </c>
      <c r="D13" s="67">
        <v>20288</v>
      </c>
      <c r="E13" s="67">
        <v>4233</v>
      </c>
      <c r="F13" s="67"/>
      <c r="G13" s="67"/>
      <c r="H13" s="67">
        <v>2000</v>
      </c>
      <c r="I13" s="68">
        <v>12000</v>
      </c>
      <c r="J13" s="68">
        <v>2055</v>
      </c>
      <c r="K13" s="69">
        <v>20288</v>
      </c>
      <c r="L13" s="69">
        <v>0</v>
      </c>
      <c r="M13" s="71"/>
      <c r="N13" s="2"/>
    </row>
    <row r="14" spans="1:14" ht="28.5" customHeight="1">
      <c r="A14" s="141" t="s">
        <v>225</v>
      </c>
      <c r="B14" s="142"/>
      <c r="C14" s="67">
        <v>46236</v>
      </c>
      <c r="D14" s="67">
        <v>40936</v>
      </c>
      <c r="E14" s="67">
        <v>20344</v>
      </c>
      <c r="F14" s="67"/>
      <c r="G14" s="67"/>
      <c r="H14" s="67">
        <v>5000</v>
      </c>
      <c r="I14" s="68">
        <v>12000</v>
      </c>
      <c r="J14" s="68">
        <v>3592</v>
      </c>
      <c r="K14" s="69">
        <v>40936</v>
      </c>
      <c r="L14" s="69">
        <v>0</v>
      </c>
      <c r="M14" s="71"/>
      <c r="N14" s="2"/>
    </row>
    <row r="15" spans="1:14" ht="25.5" customHeight="1">
      <c r="A15" s="141" t="s">
        <v>226</v>
      </c>
      <c r="B15" s="142"/>
      <c r="C15" s="67">
        <v>4579</v>
      </c>
      <c r="D15" s="67">
        <v>4579</v>
      </c>
      <c r="E15" s="67">
        <v>3719</v>
      </c>
      <c r="F15" s="67"/>
      <c r="G15" s="67"/>
      <c r="H15" s="67">
        <v>300</v>
      </c>
      <c r="I15" s="68">
        <v>300</v>
      </c>
      <c r="J15" s="68">
        <v>285</v>
      </c>
      <c r="K15" s="69">
        <v>4604</v>
      </c>
      <c r="L15" s="69">
        <v>25</v>
      </c>
      <c r="M15" s="71"/>
      <c r="N15" s="2"/>
    </row>
    <row r="16" spans="1:14" ht="130.5" customHeight="1">
      <c r="A16" s="141" t="s">
        <v>227</v>
      </c>
      <c r="B16" s="142"/>
      <c r="C16" s="67">
        <v>22949</v>
      </c>
      <c r="D16" s="67">
        <v>19949</v>
      </c>
      <c r="E16" s="67">
        <v>13753</v>
      </c>
      <c r="F16" s="67"/>
      <c r="G16" s="67"/>
      <c r="H16" s="67">
        <v>2000</v>
      </c>
      <c r="I16" s="68">
        <v>1000</v>
      </c>
      <c r="J16" s="68">
        <v>3196</v>
      </c>
      <c r="K16" s="69">
        <v>19949</v>
      </c>
      <c r="L16" s="69">
        <v>0</v>
      </c>
      <c r="M16" s="71"/>
      <c r="N16" s="2"/>
    </row>
    <row r="17" spans="1:14" ht="130.5" customHeight="1">
      <c r="A17" s="141" t="s">
        <v>228</v>
      </c>
      <c r="B17" s="142"/>
      <c r="C17" s="67"/>
      <c r="D17" s="67">
        <v>1430</v>
      </c>
      <c r="E17" s="67">
        <v>754</v>
      </c>
      <c r="F17" s="67"/>
      <c r="G17" s="67"/>
      <c r="H17" s="67">
        <v>90</v>
      </c>
      <c r="I17" s="68">
        <v>90</v>
      </c>
      <c r="J17" s="68">
        <v>496</v>
      </c>
      <c r="K17" s="69">
        <v>1430</v>
      </c>
      <c r="L17" s="69">
        <v>0</v>
      </c>
      <c r="M17" s="71"/>
      <c r="N17" s="2"/>
    </row>
    <row r="18" spans="1:14" ht="102.75" customHeight="1">
      <c r="A18" s="141" t="s">
        <v>229</v>
      </c>
      <c r="B18" s="142"/>
      <c r="C18" s="67">
        <v>80</v>
      </c>
      <c r="D18" s="67">
        <v>80</v>
      </c>
      <c r="E18" s="67">
        <v>9</v>
      </c>
      <c r="F18" s="67"/>
      <c r="G18" s="67"/>
      <c r="H18" s="67"/>
      <c r="I18" s="68"/>
      <c r="J18" s="68">
        <v>71</v>
      </c>
      <c r="K18" s="69">
        <v>80</v>
      </c>
      <c r="L18" s="69">
        <v>0</v>
      </c>
      <c r="M18" s="71"/>
      <c r="N18" s="2"/>
    </row>
    <row r="19" spans="1:14" ht="76.5" customHeight="1">
      <c r="A19" s="141" t="s">
        <v>230</v>
      </c>
      <c r="B19" s="142"/>
      <c r="C19" s="67">
        <v>19814</v>
      </c>
      <c r="D19" s="67">
        <v>19814</v>
      </c>
      <c r="E19" s="67">
        <v>14302</v>
      </c>
      <c r="F19" s="67"/>
      <c r="G19" s="67"/>
      <c r="H19" s="67">
        <v>1500</v>
      </c>
      <c r="I19" s="68">
        <v>1500</v>
      </c>
      <c r="J19" s="68">
        <v>2512</v>
      </c>
      <c r="K19" s="69">
        <v>19814</v>
      </c>
      <c r="L19" s="69">
        <v>0</v>
      </c>
      <c r="M19" s="71"/>
      <c r="N19" s="2"/>
    </row>
    <row r="20" spans="1:14" ht="15">
      <c r="A20" s="141" t="s">
        <v>231</v>
      </c>
      <c r="B20" s="142"/>
      <c r="C20" s="67"/>
      <c r="D20" s="67">
        <v>1200</v>
      </c>
      <c r="E20" s="67">
        <v>917</v>
      </c>
      <c r="F20" s="67"/>
      <c r="G20" s="67"/>
      <c r="H20" s="67">
        <v>100</v>
      </c>
      <c r="I20" s="68">
        <v>100</v>
      </c>
      <c r="J20" s="68">
        <v>83</v>
      </c>
      <c r="K20" s="69">
        <v>1200</v>
      </c>
      <c r="L20" s="69">
        <v>0</v>
      </c>
      <c r="M20" s="71"/>
      <c r="N20" s="2"/>
    </row>
    <row r="21" spans="1:14" ht="24.75" customHeight="1">
      <c r="A21" s="141" t="s">
        <v>232</v>
      </c>
      <c r="B21" s="142"/>
      <c r="C21" s="67">
        <v>9470</v>
      </c>
      <c r="D21" s="67">
        <v>9470</v>
      </c>
      <c r="E21" s="67">
        <v>6701</v>
      </c>
      <c r="F21" s="67"/>
      <c r="G21" s="67"/>
      <c r="H21" s="67">
        <v>800</v>
      </c>
      <c r="I21" s="68">
        <v>800</v>
      </c>
      <c r="J21" s="68">
        <v>1169</v>
      </c>
      <c r="K21" s="69">
        <v>9470</v>
      </c>
      <c r="L21" s="69">
        <v>0</v>
      </c>
      <c r="M21" s="71"/>
      <c r="N21" s="2"/>
    </row>
    <row r="22" spans="1:14" ht="27" customHeight="1">
      <c r="A22" s="141" t="s">
        <v>233</v>
      </c>
      <c r="B22" s="142"/>
      <c r="C22" s="67">
        <v>373</v>
      </c>
      <c r="D22" s="67">
        <v>3246</v>
      </c>
      <c r="E22" s="67">
        <v>2977</v>
      </c>
      <c r="F22" s="67"/>
      <c r="G22" s="67"/>
      <c r="H22" s="67">
        <v>20</v>
      </c>
      <c r="I22" s="67">
        <v>20</v>
      </c>
      <c r="J22" s="68">
        <v>229</v>
      </c>
      <c r="K22" s="69">
        <v>3246</v>
      </c>
      <c r="L22" s="69">
        <v>0</v>
      </c>
      <c r="M22" s="71"/>
      <c r="N22" s="2"/>
    </row>
    <row r="23" spans="1:14" ht="28.5" customHeight="1">
      <c r="A23" s="141" t="s">
        <v>234</v>
      </c>
      <c r="B23" s="142"/>
      <c r="C23" s="67">
        <v>1000</v>
      </c>
      <c r="D23" s="67">
        <v>3000</v>
      </c>
      <c r="E23" s="67">
        <v>3414</v>
      </c>
      <c r="F23" s="67"/>
      <c r="G23" s="67"/>
      <c r="H23" s="67">
        <v>50</v>
      </c>
      <c r="I23" s="67">
        <v>50</v>
      </c>
      <c r="J23" s="68">
        <v>486</v>
      </c>
      <c r="K23" s="69">
        <v>4000</v>
      </c>
      <c r="L23" s="69">
        <v>1000</v>
      </c>
      <c r="M23" s="71"/>
      <c r="N23" s="2"/>
    </row>
    <row r="24" spans="1:14" ht="27" customHeight="1">
      <c r="A24" s="141" t="s">
        <v>235</v>
      </c>
      <c r="B24" s="142"/>
      <c r="C24" s="67">
        <v>550</v>
      </c>
      <c r="D24" s="67">
        <v>6050</v>
      </c>
      <c r="E24" s="67">
        <v>6024</v>
      </c>
      <c r="F24" s="67"/>
      <c r="G24" s="67"/>
      <c r="H24" s="67">
        <v>35</v>
      </c>
      <c r="I24" s="67">
        <v>35</v>
      </c>
      <c r="J24" s="68">
        <v>26</v>
      </c>
      <c r="K24" s="69">
        <v>6120</v>
      </c>
      <c r="L24" s="69">
        <v>70</v>
      </c>
      <c r="M24" s="71"/>
      <c r="N24" s="2"/>
    </row>
    <row r="25" spans="1:14" ht="143.25" customHeight="1">
      <c r="A25" s="141" t="s">
        <v>236</v>
      </c>
      <c r="B25" s="142"/>
      <c r="C25" s="67">
        <v>3000</v>
      </c>
      <c r="D25" s="67">
        <v>3000</v>
      </c>
      <c r="E25" s="67">
        <v>1177</v>
      </c>
      <c r="F25" s="67"/>
      <c r="G25" s="67"/>
      <c r="H25" s="67"/>
      <c r="I25" s="67"/>
      <c r="J25" s="68">
        <v>23</v>
      </c>
      <c r="K25" s="69">
        <v>1200</v>
      </c>
      <c r="L25" s="69">
        <v>-1800</v>
      </c>
      <c r="M25" s="71"/>
      <c r="N25" s="2"/>
    </row>
    <row r="26" spans="1:14" ht="77.25" customHeight="1">
      <c r="A26" s="141" t="s">
        <v>237</v>
      </c>
      <c r="B26" s="142"/>
      <c r="C26" s="67">
        <v>1000</v>
      </c>
      <c r="D26" s="67">
        <v>7500</v>
      </c>
      <c r="E26" s="67">
        <v>10160</v>
      </c>
      <c r="F26" s="67"/>
      <c r="G26" s="67"/>
      <c r="H26" s="67">
        <v>840</v>
      </c>
      <c r="I26" s="67"/>
      <c r="J26" s="68"/>
      <c r="K26" s="69">
        <v>11000</v>
      </c>
      <c r="L26" s="69">
        <v>3500</v>
      </c>
      <c r="M26" s="71"/>
      <c r="N26" s="2"/>
    </row>
    <row r="27" spans="1:14" ht="28.5" customHeight="1">
      <c r="A27" s="141" t="s">
        <v>238</v>
      </c>
      <c r="B27" s="142"/>
      <c r="C27" s="67">
        <v>500</v>
      </c>
      <c r="D27" s="67">
        <v>4500</v>
      </c>
      <c r="E27" s="67">
        <v>4543</v>
      </c>
      <c r="F27" s="67"/>
      <c r="G27" s="67"/>
      <c r="H27" s="67">
        <v>457</v>
      </c>
      <c r="I27" s="67"/>
      <c r="J27" s="68"/>
      <c r="K27" s="69">
        <v>5000</v>
      </c>
      <c r="L27" s="69">
        <v>500</v>
      </c>
      <c r="M27" s="71"/>
      <c r="N27" s="2"/>
    </row>
    <row r="28" spans="1:14" ht="27.75" customHeight="1">
      <c r="A28" s="141" t="s">
        <v>239</v>
      </c>
      <c r="B28" s="142"/>
      <c r="C28" s="67">
        <v>903</v>
      </c>
      <c r="D28" s="67">
        <v>4903</v>
      </c>
      <c r="E28" s="67">
        <v>3957</v>
      </c>
      <c r="F28" s="67"/>
      <c r="G28" s="67"/>
      <c r="H28" s="67">
        <v>500</v>
      </c>
      <c r="I28" s="67">
        <v>400</v>
      </c>
      <c r="J28" s="68">
        <v>46</v>
      </c>
      <c r="K28" s="69">
        <v>4903</v>
      </c>
      <c r="L28" s="69">
        <v>0</v>
      </c>
      <c r="M28" s="71"/>
      <c r="N28" s="2"/>
    </row>
    <row r="29" spans="1:14" ht="27.75" customHeight="1">
      <c r="A29" s="141" t="s">
        <v>240</v>
      </c>
      <c r="B29" s="142"/>
      <c r="C29" s="67">
        <v>50</v>
      </c>
      <c r="D29" s="67">
        <v>198</v>
      </c>
      <c r="E29" s="67">
        <v>177</v>
      </c>
      <c r="F29" s="67"/>
      <c r="G29" s="67"/>
      <c r="H29" s="67"/>
      <c r="I29" s="67"/>
      <c r="J29" s="68">
        <v>21</v>
      </c>
      <c r="K29" s="69">
        <v>198</v>
      </c>
      <c r="L29" s="69">
        <v>0</v>
      </c>
      <c r="M29" s="71"/>
      <c r="N29" s="2"/>
    </row>
    <row r="30" spans="1:14" ht="26.25" customHeight="1">
      <c r="A30" s="141" t="s">
        <v>241</v>
      </c>
      <c r="B30" s="142"/>
      <c r="C30" s="67"/>
      <c r="D30" s="67"/>
      <c r="E30" s="67"/>
      <c r="F30" s="67"/>
      <c r="G30" s="67"/>
      <c r="H30" s="67"/>
      <c r="I30" s="67"/>
      <c r="J30" s="68">
        <v>536</v>
      </c>
      <c r="K30" s="69">
        <v>536</v>
      </c>
      <c r="L30" s="69">
        <v>536</v>
      </c>
      <c r="M30" s="71"/>
      <c r="N30" s="2"/>
    </row>
    <row r="31" spans="1:14" s="66" customFormat="1" ht="28.5" customHeight="1">
      <c r="A31" s="183" t="s">
        <v>51</v>
      </c>
      <c r="B31" s="184"/>
      <c r="C31" s="72">
        <f aca="true" t="shared" si="0" ref="C31:L31">SUM(C7:C30)</f>
        <v>922131</v>
      </c>
      <c r="D31" s="72">
        <f t="shared" si="0"/>
        <v>941482</v>
      </c>
      <c r="E31" s="72">
        <f t="shared" si="0"/>
        <v>618919</v>
      </c>
      <c r="F31" s="72">
        <f t="shared" si="0"/>
        <v>0</v>
      </c>
      <c r="G31" s="72">
        <f t="shared" si="0"/>
        <v>0</v>
      </c>
      <c r="H31" s="72">
        <f t="shared" si="0"/>
        <v>84892</v>
      </c>
      <c r="I31" s="72">
        <f t="shared" si="0"/>
        <v>92495</v>
      </c>
      <c r="J31" s="72">
        <f t="shared" si="0"/>
        <v>145176</v>
      </c>
      <c r="K31" s="73">
        <f t="shared" si="0"/>
        <v>941482</v>
      </c>
      <c r="L31" s="73">
        <f t="shared" si="0"/>
        <v>0</v>
      </c>
      <c r="M31" s="74"/>
      <c r="N31" s="1"/>
    </row>
    <row r="32" spans="1:14" s="66" customFormat="1" ht="15" customHeight="1">
      <c r="A32" s="183" t="s">
        <v>52</v>
      </c>
      <c r="B32" s="184"/>
      <c r="C32" s="72">
        <f aca="true" t="shared" si="1" ref="C32:L32">SUM(C33:C38)</f>
        <v>1998474</v>
      </c>
      <c r="D32" s="72">
        <f t="shared" si="1"/>
        <v>2305858</v>
      </c>
      <c r="E32" s="72">
        <f t="shared" si="1"/>
        <v>1485881</v>
      </c>
      <c r="F32" s="72">
        <f t="shared" si="1"/>
        <v>0</v>
      </c>
      <c r="G32" s="72">
        <f t="shared" si="1"/>
        <v>0</v>
      </c>
      <c r="H32" s="72">
        <f t="shared" si="1"/>
        <v>271770</v>
      </c>
      <c r="I32" s="72">
        <f t="shared" si="1"/>
        <v>271771</v>
      </c>
      <c r="J32" s="72">
        <f t="shared" si="1"/>
        <v>276438</v>
      </c>
      <c r="K32" s="73">
        <f t="shared" si="1"/>
        <v>2305860</v>
      </c>
      <c r="L32" s="73">
        <f t="shared" si="1"/>
        <v>2</v>
      </c>
      <c r="M32" s="74"/>
      <c r="N32" s="1"/>
    </row>
    <row r="33" spans="1:14" ht="39" customHeight="1">
      <c r="A33" s="168" t="s">
        <v>53</v>
      </c>
      <c r="B33" s="169"/>
      <c r="C33" s="67">
        <v>663871</v>
      </c>
      <c r="D33" s="67">
        <v>675486</v>
      </c>
      <c r="E33" s="67">
        <v>506614</v>
      </c>
      <c r="F33" s="67"/>
      <c r="G33" s="67"/>
      <c r="H33" s="67">
        <v>56290</v>
      </c>
      <c r="I33" s="67">
        <v>56291</v>
      </c>
      <c r="J33" s="68">
        <v>56291</v>
      </c>
      <c r="K33" s="69">
        <v>675486</v>
      </c>
      <c r="L33" s="69">
        <v>0</v>
      </c>
      <c r="M33" s="71"/>
      <c r="N33" s="2"/>
    </row>
    <row r="34" spans="1:14" ht="15" customHeight="1">
      <c r="A34" s="168" t="s">
        <v>54</v>
      </c>
      <c r="B34" s="169"/>
      <c r="C34" s="67">
        <v>760256</v>
      </c>
      <c r="D34" s="67">
        <v>869232</v>
      </c>
      <c r="E34" s="67">
        <v>397695</v>
      </c>
      <c r="F34" s="67"/>
      <c r="G34" s="67"/>
      <c r="H34" s="67">
        <v>157180</v>
      </c>
      <c r="I34" s="67">
        <v>157180</v>
      </c>
      <c r="J34" s="68">
        <v>157177</v>
      </c>
      <c r="K34" s="69">
        <v>869232</v>
      </c>
      <c r="L34" s="69">
        <v>0</v>
      </c>
      <c r="M34" s="71"/>
      <c r="N34" s="2"/>
    </row>
    <row r="35" spans="1:14" ht="15" customHeight="1">
      <c r="A35" s="168" t="s">
        <v>55</v>
      </c>
      <c r="B35" s="169"/>
      <c r="C35" s="67">
        <v>573347</v>
      </c>
      <c r="D35" s="67">
        <v>620363</v>
      </c>
      <c r="E35" s="67">
        <v>445379</v>
      </c>
      <c r="F35" s="67"/>
      <c r="G35" s="67"/>
      <c r="H35" s="67">
        <v>58300</v>
      </c>
      <c r="I35" s="67">
        <v>58300</v>
      </c>
      <c r="J35" s="68">
        <v>58384</v>
      </c>
      <c r="K35" s="69">
        <v>620363</v>
      </c>
      <c r="L35" s="69">
        <v>0</v>
      </c>
      <c r="M35" s="71"/>
      <c r="N35" s="2"/>
    </row>
    <row r="36" spans="1:14" ht="39" customHeight="1">
      <c r="A36" s="168" t="s">
        <v>124</v>
      </c>
      <c r="B36" s="169"/>
      <c r="C36" s="67">
        <v>1000</v>
      </c>
      <c r="D36" s="67">
        <v>144503</v>
      </c>
      <c r="E36" s="67">
        <v>139917</v>
      </c>
      <c r="F36" s="67"/>
      <c r="G36" s="67"/>
      <c r="H36" s="67"/>
      <c r="I36" s="67"/>
      <c r="J36" s="68">
        <v>4586</v>
      </c>
      <c r="K36" s="69">
        <v>144503</v>
      </c>
      <c r="L36" s="69">
        <v>0</v>
      </c>
      <c r="M36" s="71"/>
      <c r="N36" s="2"/>
    </row>
    <row r="37" spans="1:14" ht="29.25" customHeight="1">
      <c r="A37" s="168" t="s">
        <v>125</v>
      </c>
      <c r="B37" s="169"/>
      <c r="C37" s="67"/>
      <c r="D37" s="67">
        <v>620</v>
      </c>
      <c r="E37" s="67">
        <v>622</v>
      </c>
      <c r="F37" s="67"/>
      <c r="G37" s="67"/>
      <c r="H37" s="67"/>
      <c r="I37" s="67"/>
      <c r="J37" s="68"/>
      <c r="K37" s="69">
        <v>622</v>
      </c>
      <c r="L37" s="69">
        <v>2</v>
      </c>
      <c r="M37" s="71"/>
      <c r="N37" s="2"/>
    </row>
    <row r="38" spans="1:14" ht="42" customHeight="1">
      <c r="A38" s="168" t="s">
        <v>56</v>
      </c>
      <c r="B38" s="169"/>
      <c r="C38" s="67"/>
      <c r="D38" s="67">
        <v>-4346</v>
      </c>
      <c r="E38" s="67">
        <v>-4346</v>
      </c>
      <c r="F38" s="67"/>
      <c r="G38" s="67"/>
      <c r="H38" s="67"/>
      <c r="I38" s="67"/>
      <c r="J38" s="68"/>
      <c r="K38" s="69">
        <v>-4346</v>
      </c>
      <c r="L38" s="69">
        <v>0</v>
      </c>
      <c r="M38" s="71"/>
      <c r="N38" s="2"/>
    </row>
    <row r="39" spans="1:14" ht="18.75" customHeight="1">
      <c r="A39" s="181" t="s">
        <v>57</v>
      </c>
      <c r="B39" s="182"/>
      <c r="C39" s="72">
        <f aca="true" t="shared" si="2" ref="C39:L39">SUM(C31+C32)</f>
        <v>2920605</v>
      </c>
      <c r="D39" s="72">
        <f t="shared" si="2"/>
        <v>3247340</v>
      </c>
      <c r="E39" s="72">
        <f t="shared" si="2"/>
        <v>2104800</v>
      </c>
      <c r="F39" s="72">
        <f t="shared" si="2"/>
        <v>0</v>
      </c>
      <c r="G39" s="72">
        <f t="shared" si="2"/>
        <v>0</v>
      </c>
      <c r="H39" s="72">
        <f t="shared" si="2"/>
        <v>356662</v>
      </c>
      <c r="I39" s="72">
        <f t="shared" si="2"/>
        <v>364266</v>
      </c>
      <c r="J39" s="72">
        <f t="shared" si="2"/>
        <v>421614</v>
      </c>
      <c r="K39" s="73">
        <f t="shared" si="2"/>
        <v>3247342</v>
      </c>
      <c r="L39" s="73">
        <f t="shared" si="2"/>
        <v>2</v>
      </c>
      <c r="M39" s="71"/>
      <c r="N39" s="2"/>
    </row>
    <row r="40" spans="1:14" ht="15" customHeight="1">
      <c r="A40" s="177" t="s">
        <v>0</v>
      </c>
      <c r="B40" s="178"/>
      <c r="C40" s="176" t="s">
        <v>210</v>
      </c>
      <c r="D40" s="176" t="s">
        <v>211</v>
      </c>
      <c r="E40" s="176" t="s">
        <v>212</v>
      </c>
      <c r="F40" s="58"/>
      <c r="G40" s="176" t="s">
        <v>20</v>
      </c>
      <c r="H40" s="176" t="s">
        <v>1</v>
      </c>
      <c r="I40" s="176" t="s">
        <v>2</v>
      </c>
      <c r="J40" s="176" t="s">
        <v>3</v>
      </c>
      <c r="K40" s="176" t="s">
        <v>213</v>
      </c>
      <c r="L40" s="176" t="s">
        <v>4</v>
      </c>
      <c r="M40" s="174"/>
      <c r="N40" s="2"/>
    </row>
    <row r="41" spans="1:14" ht="60.75" customHeight="1">
      <c r="A41" s="179"/>
      <c r="B41" s="180"/>
      <c r="C41" s="176"/>
      <c r="D41" s="176"/>
      <c r="E41" s="176"/>
      <c r="F41" s="58"/>
      <c r="G41" s="176"/>
      <c r="H41" s="176"/>
      <c r="I41" s="176"/>
      <c r="J41" s="176"/>
      <c r="K41" s="176"/>
      <c r="L41" s="176"/>
      <c r="M41" s="175"/>
      <c r="N41" s="2"/>
    </row>
    <row r="42" spans="1:14" ht="17.25" customHeight="1">
      <c r="A42" s="188">
        <v>1</v>
      </c>
      <c r="B42" s="189"/>
      <c r="C42" s="3">
        <v>2</v>
      </c>
      <c r="D42" s="3">
        <v>3</v>
      </c>
      <c r="E42" s="3">
        <v>4</v>
      </c>
      <c r="F42" s="3"/>
      <c r="G42" s="3"/>
      <c r="H42" s="3">
        <v>5</v>
      </c>
      <c r="I42" s="3">
        <v>6</v>
      </c>
      <c r="J42" s="3">
        <v>7</v>
      </c>
      <c r="K42" s="3" t="s">
        <v>6</v>
      </c>
      <c r="L42" s="3" t="s">
        <v>5</v>
      </c>
      <c r="M42" s="3"/>
      <c r="N42" s="2"/>
    </row>
    <row r="43" spans="1:14" ht="43.5" customHeight="1">
      <c r="A43" s="164" t="s">
        <v>22</v>
      </c>
      <c r="B43" s="165"/>
      <c r="C43" s="14">
        <f>C45+C46+C47+C48+C49+C50+C51+C53+C52</f>
        <v>334910</v>
      </c>
      <c r="D43" s="14">
        <f>D45+D46+D47+D48+D49+D50+D51+D53+D52</f>
        <v>341216</v>
      </c>
      <c r="E43" s="14">
        <f>E45+E46+E47+E48+E49+E50+E51+E53+E52</f>
        <v>259574</v>
      </c>
      <c r="F43" s="14"/>
      <c r="G43" s="14"/>
      <c r="H43" s="14">
        <f>H45+H46+H47+H48+H49+H50+H51+H53+H52</f>
        <v>28766</v>
      </c>
      <c r="I43" s="14">
        <f>I45+I46+I47+I48+I49+I50+I51+I53+I52</f>
        <v>27402</v>
      </c>
      <c r="J43" s="14">
        <f>J45+J46+J47+J48+J49+J50+J51+J53+J52</f>
        <v>34769</v>
      </c>
      <c r="K43" s="14">
        <f>K45+K46+K47+K48+K49+K50+K51+K53+K52</f>
        <v>350511</v>
      </c>
      <c r="L43" s="14">
        <f>L45+L46+L47+L48+L49+L50+L51+L53+L52</f>
        <v>9295</v>
      </c>
      <c r="M43" s="3"/>
      <c r="N43" s="2"/>
    </row>
    <row r="44" spans="1:14" ht="15">
      <c r="A44" s="186" t="s">
        <v>7</v>
      </c>
      <c r="B44" s="187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5"/>
      <c r="N44" s="2"/>
    </row>
    <row r="45" spans="1:14" ht="15">
      <c r="A45" s="28" t="s">
        <v>29</v>
      </c>
      <c r="B45" s="29"/>
      <c r="C45" s="15">
        <v>2486</v>
      </c>
      <c r="D45" s="15">
        <v>2486</v>
      </c>
      <c r="E45" s="15">
        <v>1314</v>
      </c>
      <c r="F45" s="15"/>
      <c r="G45" s="15"/>
      <c r="H45" s="15">
        <v>154</v>
      </c>
      <c r="I45" s="15">
        <v>154</v>
      </c>
      <c r="J45" s="15">
        <v>688</v>
      </c>
      <c r="K45" s="15">
        <f aca="true" t="shared" si="3" ref="K45:K52">SUM(E45:J45)</f>
        <v>2310</v>
      </c>
      <c r="L45" s="15">
        <f aca="true" t="shared" si="4" ref="L45:L52">K45-D45</f>
        <v>-176</v>
      </c>
      <c r="M45" s="5"/>
      <c r="N45" s="2"/>
    </row>
    <row r="46" spans="1:14" ht="15">
      <c r="A46" s="28" t="s">
        <v>42</v>
      </c>
      <c r="B46" s="29"/>
      <c r="C46" s="15">
        <v>5325</v>
      </c>
      <c r="D46" s="15">
        <v>5325</v>
      </c>
      <c r="E46" s="15">
        <v>4543</v>
      </c>
      <c r="F46" s="15"/>
      <c r="G46" s="15"/>
      <c r="H46" s="15">
        <v>458</v>
      </c>
      <c r="I46" s="15">
        <v>319</v>
      </c>
      <c r="J46" s="15">
        <v>619</v>
      </c>
      <c r="K46" s="15">
        <f t="shared" si="3"/>
        <v>5939</v>
      </c>
      <c r="L46" s="15">
        <f t="shared" si="4"/>
        <v>614</v>
      </c>
      <c r="M46" s="5" t="s">
        <v>302</v>
      </c>
      <c r="N46" s="2"/>
    </row>
    <row r="47" spans="1:14" ht="15">
      <c r="A47" s="28" t="s">
        <v>30</v>
      </c>
      <c r="B47" s="29"/>
      <c r="C47" s="15">
        <v>96100</v>
      </c>
      <c r="D47" s="15">
        <v>96681</v>
      </c>
      <c r="E47" s="15">
        <v>77597</v>
      </c>
      <c r="F47" s="15"/>
      <c r="G47" s="15"/>
      <c r="H47" s="15">
        <v>7293</v>
      </c>
      <c r="I47" s="15">
        <v>6867</v>
      </c>
      <c r="J47" s="15">
        <v>9500</v>
      </c>
      <c r="K47" s="15">
        <f t="shared" si="3"/>
        <v>101257</v>
      </c>
      <c r="L47" s="15">
        <f t="shared" si="4"/>
        <v>4576</v>
      </c>
      <c r="M47" s="5"/>
      <c r="N47" s="2"/>
    </row>
    <row r="48" spans="1:14" ht="25.5" customHeight="1">
      <c r="A48" s="139" t="s">
        <v>79</v>
      </c>
      <c r="B48" s="140"/>
      <c r="C48" s="15">
        <v>6735</v>
      </c>
      <c r="D48" s="15">
        <v>6735</v>
      </c>
      <c r="E48" s="15">
        <v>4172</v>
      </c>
      <c r="F48" s="15"/>
      <c r="G48" s="15"/>
      <c r="H48" s="15"/>
      <c r="I48" s="15"/>
      <c r="J48" s="15"/>
      <c r="K48" s="15">
        <f t="shared" si="3"/>
        <v>4172</v>
      </c>
      <c r="L48" s="15">
        <f t="shared" si="4"/>
        <v>-2563</v>
      </c>
      <c r="M48" s="5"/>
      <c r="N48" s="2"/>
    </row>
    <row r="49" spans="1:14" ht="15">
      <c r="A49" s="28" t="s">
        <v>31</v>
      </c>
      <c r="B49" s="29"/>
      <c r="C49" s="15">
        <v>5810</v>
      </c>
      <c r="D49" s="15">
        <v>5800</v>
      </c>
      <c r="E49" s="15">
        <v>4520</v>
      </c>
      <c r="F49" s="15"/>
      <c r="G49" s="15"/>
      <c r="H49" s="15">
        <v>428</v>
      </c>
      <c r="I49" s="15">
        <v>437</v>
      </c>
      <c r="J49" s="15">
        <v>415</v>
      </c>
      <c r="K49" s="15">
        <f t="shared" si="3"/>
        <v>5800</v>
      </c>
      <c r="L49" s="15">
        <f t="shared" si="4"/>
        <v>0</v>
      </c>
      <c r="M49" s="5"/>
      <c r="N49" s="2"/>
    </row>
    <row r="50" spans="1:14" ht="15">
      <c r="A50" s="28" t="s">
        <v>32</v>
      </c>
      <c r="B50" s="29"/>
      <c r="C50" s="15">
        <v>29150</v>
      </c>
      <c r="D50" s="15">
        <v>29150</v>
      </c>
      <c r="E50" s="15">
        <v>26448</v>
      </c>
      <c r="F50" s="15"/>
      <c r="G50" s="15"/>
      <c r="H50" s="15">
        <v>2042</v>
      </c>
      <c r="I50" s="15">
        <v>2264</v>
      </c>
      <c r="J50" s="15">
        <v>1760</v>
      </c>
      <c r="K50" s="15">
        <f t="shared" si="3"/>
        <v>32514</v>
      </c>
      <c r="L50" s="15">
        <f t="shared" si="4"/>
        <v>3364</v>
      </c>
      <c r="M50" s="5" t="s">
        <v>303</v>
      </c>
      <c r="N50" s="2"/>
    </row>
    <row r="51" spans="1:14" ht="15" customHeight="1">
      <c r="A51" s="139" t="s">
        <v>33</v>
      </c>
      <c r="B51" s="140"/>
      <c r="C51" s="15">
        <v>500</v>
      </c>
      <c r="D51" s="15">
        <v>500</v>
      </c>
      <c r="E51" s="15">
        <v>0</v>
      </c>
      <c r="F51" s="15"/>
      <c r="G51" s="15"/>
      <c r="H51" s="15">
        <v>0</v>
      </c>
      <c r="I51" s="15">
        <v>0</v>
      </c>
      <c r="J51" s="15">
        <v>0</v>
      </c>
      <c r="K51" s="15">
        <f t="shared" si="3"/>
        <v>0</v>
      </c>
      <c r="L51" s="15">
        <f t="shared" si="4"/>
        <v>-500</v>
      </c>
      <c r="M51" s="5"/>
      <c r="N51" s="2"/>
    </row>
    <row r="52" spans="1:14" ht="30" customHeight="1">
      <c r="A52" s="139" t="s">
        <v>214</v>
      </c>
      <c r="B52" s="140"/>
      <c r="C52" s="15">
        <v>3886</v>
      </c>
      <c r="D52" s="15">
        <v>7030</v>
      </c>
      <c r="E52" s="15">
        <v>7030</v>
      </c>
      <c r="F52" s="15"/>
      <c r="G52" s="15"/>
      <c r="H52" s="15">
        <v>0</v>
      </c>
      <c r="I52" s="15">
        <v>0</v>
      </c>
      <c r="J52" s="15">
        <v>0</v>
      </c>
      <c r="K52" s="15">
        <f t="shared" si="3"/>
        <v>7030</v>
      </c>
      <c r="L52" s="15">
        <f t="shared" si="4"/>
        <v>0</v>
      </c>
      <c r="M52" s="5"/>
      <c r="N52" s="2"/>
    </row>
    <row r="53" spans="1:14" ht="16.5" customHeight="1">
      <c r="A53" s="28" t="s">
        <v>34</v>
      </c>
      <c r="B53" s="29"/>
      <c r="C53" s="15">
        <f>C55+C58+C59+C60+C61+C62+C64+C63+C65+C66+C67+C69+C68</f>
        <v>184918</v>
      </c>
      <c r="D53" s="15">
        <f>D55+D58+D59+D60+D61+D62+D64+D63+D65+D66+D67+D69+D68</f>
        <v>187509</v>
      </c>
      <c r="E53" s="15">
        <f>E55+E58+E59+E60+E61+E62+E64+E63+E65+E66+E67+E69+E68</f>
        <v>133950</v>
      </c>
      <c r="F53" s="15">
        <f>F55+F58+F59+F60+F61+F62+F64+F63</f>
        <v>0</v>
      </c>
      <c r="G53" s="15">
        <f>G55+G58+G59+G60+G61+G62+G64+G63</f>
        <v>0</v>
      </c>
      <c r="H53" s="15">
        <f>H55+H58+H59+H60+H61+H62+H64+H63+H65+H66+H67+H69+H68</f>
        <v>18391</v>
      </c>
      <c r="I53" s="15">
        <f>I55+I58+I59+I60+I61+I62+I64+I63+I65+I66+I67+I69+I68</f>
        <v>17361</v>
      </c>
      <c r="J53" s="15">
        <f>J55+J58+J59+J60+J61+J62+J64+J63+J65+J66+J67+J69+J68</f>
        <v>21787</v>
      </c>
      <c r="K53" s="15">
        <f>K55+K58+K59+K60+K61+K62+K64+K63+K65+K66+K67+K69+K68</f>
        <v>191489</v>
      </c>
      <c r="L53" s="15">
        <f>L55+L58+L59+L60+L61+L62+L64+L63+L65+L66+L67+L69+L68</f>
        <v>3980</v>
      </c>
      <c r="M53" s="5"/>
      <c r="N53" s="2"/>
    </row>
    <row r="54" spans="1:14" ht="11.25" customHeight="1">
      <c r="A54" s="143" t="s">
        <v>24</v>
      </c>
      <c r="B54" s="14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5"/>
      <c r="N54" s="2"/>
    </row>
    <row r="55" spans="1:14" ht="19.5" customHeight="1">
      <c r="A55" s="166" t="s">
        <v>90</v>
      </c>
      <c r="B55" s="167"/>
      <c r="C55" s="17">
        <f>SUM(C56:C57)</f>
        <v>36710</v>
      </c>
      <c r="D55" s="17">
        <f aca="true" t="shared" si="5" ref="D55:L55">SUM(D56:D57)</f>
        <v>36710</v>
      </c>
      <c r="E55" s="17">
        <f t="shared" si="5"/>
        <v>28824</v>
      </c>
      <c r="F55" s="17">
        <f t="shared" si="5"/>
        <v>0</v>
      </c>
      <c r="G55" s="17">
        <f t="shared" si="5"/>
        <v>0</v>
      </c>
      <c r="H55" s="17">
        <f t="shared" si="5"/>
        <v>4110</v>
      </c>
      <c r="I55" s="17">
        <f t="shared" si="5"/>
        <v>4110</v>
      </c>
      <c r="J55" s="17">
        <f t="shared" si="5"/>
        <v>4111</v>
      </c>
      <c r="K55" s="17">
        <f t="shared" si="5"/>
        <v>41155</v>
      </c>
      <c r="L55" s="17">
        <f t="shared" si="5"/>
        <v>4445</v>
      </c>
      <c r="M55" s="5"/>
      <c r="N55" s="2"/>
    </row>
    <row r="56" spans="1:14" ht="19.5" customHeight="1">
      <c r="A56" s="37" t="s">
        <v>89</v>
      </c>
      <c r="B56" s="38"/>
      <c r="C56" s="17">
        <v>36710</v>
      </c>
      <c r="D56" s="17">
        <v>36710</v>
      </c>
      <c r="E56" s="17">
        <v>28824</v>
      </c>
      <c r="F56" s="15"/>
      <c r="G56" s="15"/>
      <c r="H56" s="15">
        <v>4110</v>
      </c>
      <c r="I56" s="15">
        <v>4110</v>
      </c>
      <c r="J56" s="15">
        <v>4111</v>
      </c>
      <c r="K56" s="15">
        <f>E56+H56+I56+J56</f>
        <v>41155</v>
      </c>
      <c r="L56" s="15">
        <f>K56-D56</f>
        <v>4445</v>
      </c>
      <c r="M56" s="5" t="s">
        <v>301</v>
      </c>
      <c r="N56" s="2"/>
    </row>
    <row r="57" spans="1:14" ht="19.5" customHeight="1">
      <c r="A57" s="166" t="s">
        <v>80</v>
      </c>
      <c r="B57" s="167"/>
      <c r="C57" s="17">
        <v>0</v>
      </c>
      <c r="D57" s="17">
        <v>0</v>
      </c>
      <c r="E57" s="17">
        <v>0</v>
      </c>
      <c r="F57" s="15"/>
      <c r="G57" s="15"/>
      <c r="H57" s="15">
        <v>0</v>
      </c>
      <c r="I57" s="15"/>
      <c r="J57" s="15"/>
      <c r="K57" s="15">
        <f aca="true" t="shared" si="6" ref="K57:K65">E57+H57+I57+J57</f>
        <v>0</v>
      </c>
      <c r="L57" s="15">
        <f aca="true" t="shared" si="7" ref="L57:L70">K57-D57</f>
        <v>0</v>
      </c>
      <c r="M57" s="5"/>
      <c r="N57" s="2"/>
    </row>
    <row r="58" spans="1:14" ht="17.25" customHeight="1">
      <c r="A58" s="28" t="s">
        <v>100</v>
      </c>
      <c r="B58" s="29"/>
      <c r="C58" s="15">
        <v>17317</v>
      </c>
      <c r="D58" s="15">
        <v>17692</v>
      </c>
      <c r="E58" s="15">
        <v>12559</v>
      </c>
      <c r="F58" s="15"/>
      <c r="G58" s="15"/>
      <c r="H58" s="15">
        <v>1500</v>
      </c>
      <c r="I58" s="15">
        <v>1700</v>
      </c>
      <c r="J58" s="15">
        <v>1933</v>
      </c>
      <c r="K58" s="15">
        <f t="shared" si="6"/>
        <v>17692</v>
      </c>
      <c r="L58" s="15">
        <f t="shared" si="7"/>
        <v>0</v>
      </c>
      <c r="M58" s="5"/>
      <c r="N58" s="2"/>
    </row>
    <row r="59" spans="1:14" ht="17.25" customHeight="1">
      <c r="A59" s="28" t="s">
        <v>64</v>
      </c>
      <c r="B59" s="29"/>
      <c r="C59" s="15">
        <v>4087</v>
      </c>
      <c r="D59" s="15">
        <v>4087</v>
      </c>
      <c r="E59" s="15">
        <v>3029</v>
      </c>
      <c r="F59" s="15"/>
      <c r="G59" s="15"/>
      <c r="H59" s="15">
        <v>353</v>
      </c>
      <c r="I59" s="15">
        <v>353</v>
      </c>
      <c r="J59" s="15">
        <v>352</v>
      </c>
      <c r="K59" s="15">
        <f t="shared" si="6"/>
        <v>4087</v>
      </c>
      <c r="L59" s="15">
        <f t="shared" si="7"/>
        <v>0</v>
      </c>
      <c r="M59" s="5"/>
      <c r="N59" s="2"/>
    </row>
    <row r="60" spans="1:14" ht="33" customHeight="1">
      <c r="A60" s="139" t="s">
        <v>127</v>
      </c>
      <c r="B60" s="140"/>
      <c r="C60" s="15">
        <v>10340</v>
      </c>
      <c r="D60" s="15">
        <v>9965</v>
      </c>
      <c r="E60" s="15">
        <v>5604</v>
      </c>
      <c r="F60" s="15"/>
      <c r="G60" s="15"/>
      <c r="H60" s="15">
        <v>2276</v>
      </c>
      <c r="I60" s="15">
        <v>1200</v>
      </c>
      <c r="J60" s="15">
        <v>200</v>
      </c>
      <c r="K60" s="15">
        <f t="shared" si="6"/>
        <v>9280</v>
      </c>
      <c r="L60" s="15">
        <f t="shared" si="7"/>
        <v>-685</v>
      </c>
      <c r="M60" s="6"/>
      <c r="N60" s="2"/>
    </row>
    <row r="61" spans="1:14" ht="17.25" customHeight="1">
      <c r="A61" s="143" t="s">
        <v>48</v>
      </c>
      <c r="B61" s="144"/>
      <c r="C61" s="15">
        <v>61500</v>
      </c>
      <c r="D61" s="15">
        <v>61500</v>
      </c>
      <c r="E61" s="15">
        <v>44152</v>
      </c>
      <c r="F61" s="15"/>
      <c r="G61" s="15"/>
      <c r="H61" s="15">
        <v>5803</v>
      </c>
      <c r="I61" s="15">
        <v>5397</v>
      </c>
      <c r="J61" s="15">
        <v>8115</v>
      </c>
      <c r="K61" s="15">
        <f t="shared" si="6"/>
        <v>63467</v>
      </c>
      <c r="L61" s="15">
        <f t="shared" si="7"/>
        <v>1967</v>
      </c>
      <c r="M61" s="5"/>
      <c r="N61" s="2"/>
    </row>
    <row r="62" spans="1:14" ht="17.25" customHeight="1">
      <c r="A62" s="143" t="s">
        <v>61</v>
      </c>
      <c r="B62" s="144"/>
      <c r="C62" s="15">
        <v>16534</v>
      </c>
      <c r="D62" s="15">
        <v>16534</v>
      </c>
      <c r="E62" s="15">
        <v>9469</v>
      </c>
      <c r="F62" s="15"/>
      <c r="G62" s="15"/>
      <c r="H62" s="15">
        <v>940</v>
      </c>
      <c r="I62" s="15">
        <v>1076</v>
      </c>
      <c r="J62" s="15">
        <v>2159</v>
      </c>
      <c r="K62" s="15">
        <f t="shared" si="6"/>
        <v>13644</v>
      </c>
      <c r="L62" s="15">
        <f t="shared" si="7"/>
        <v>-2890</v>
      </c>
      <c r="M62" s="5"/>
      <c r="N62" s="2"/>
    </row>
    <row r="63" spans="1:14" ht="17.25" customHeight="1">
      <c r="A63" s="143" t="s">
        <v>128</v>
      </c>
      <c r="B63" s="144"/>
      <c r="C63" s="15">
        <v>2775</v>
      </c>
      <c r="D63" s="15">
        <v>2775</v>
      </c>
      <c r="E63" s="15">
        <v>1917</v>
      </c>
      <c r="F63" s="15"/>
      <c r="G63" s="15"/>
      <c r="H63" s="15">
        <v>286</v>
      </c>
      <c r="I63" s="15">
        <v>286</v>
      </c>
      <c r="J63" s="15">
        <v>286</v>
      </c>
      <c r="K63" s="15">
        <f t="shared" si="6"/>
        <v>2775</v>
      </c>
      <c r="L63" s="15">
        <f t="shared" si="7"/>
        <v>0</v>
      </c>
      <c r="M63" s="5"/>
      <c r="N63" s="2"/>
    </row>
    <row r="64" spans="1:14" ht="28.5" customHeight="1">
      <c r="A64" s="139" t="s">
        <v>129</v>
      </c>
      <c r="B64" s="140"/>
      <c r="C64" s="15">
        <v>34097</v>
      </c>
      <c r="D64" s="15">
        <v>34097</v>
      </c>
      <c r="E64" s="15">
        <v>25535</v>
      </c>
      <c r="F64" s="15"/>
      <c r="G64" s="15"/>
      <c r="H64" s="15">
        <v>2847</v>
      </c>
      <c r="I64" s="15">
        <v>2663</v>
      </c>
      <c r="J64" s="15">
        <v>4580</v>
      </c>
      <c r="K64" s="15">
        <f t="shared" si="6"/>
        <v>35625</v>
      </c>
      <c r="L64" s="15">
        <f t="shared" si="7"/>
        <v>1528</v>
      </c>
      <c r="M64" s="5"/>
      <c r="N64" s="2"/>
    </row>
    <row r="65" spans="1:14" ht="28.5" customHeight="1">
      <c r="A65" s="139" t="s">
        <v>130</v>
      </c>
      <c r="B65" s="140"/>
      <c r="C65" s="15">
        <v>322</v>
      </c>
      <c r="D65" s="15">
        <v>322</v>
      </c>
      <c r="E65" s="15">
        <v>152</v>
      </c>
      <c r="F65" s="15"/>
      <c r="G65" s="15"/>
      <c r="H65" s="15">
        <v>0</v>
      </c>
      <c r="I65" s="15">
        <v>0</v>
      </c>
      <c r="J65" s="15">
        <v>0</v>
      </c>
      <c r="K65" s="15">
        <f t="shared" si="6"/>
        <v>152</v>
      </c>
      <c r="L65" s="15">
        <f t="shared" si="7"/>
        <v>-170</v>
      </c>
      <c r="M65" s="5"/>
      <c r="N65" s="2"/>
    </row>
    <row r="66" spans="1:14" ht="22.5" customHeight="1">
      <c r="A66" s="143" t="s">
        <v>132</v>
      </c>
      <c r="B66" s="144"/>
      <c r="C66" s="15">
        <v>140</v>
      </c>
      <c r="D66" s="15">
        <v>206</v>
      </c>
      <c r="E66" s="15">
        <v>206</v>
      </c>
      <c r="F66" s="15"/>
      <c r="G66" s="15"/>
      <c r="H66" s="15">
        <v>0</v>
      </c>
      <c r="I66" s="15">
        <v>0</v>
      </c>
      <c r="J66" s="15"/>
      <c r="K66" s="15">
        <f>E66+H66+I66+J66</f>
        <v>206</v>
      </c>
      <c r="L66" s="15">
        <f t="shared" si="7"/>
        <v>0</v>
      </c>
      <c r="M66" s="5"/>
      <c r="N66" s="2"/>
    </row>
    <row r="67" spans="1:14" ht="26.25" customHeight="1">
      <c r="A67" s="139" t="s">
        <v>161</v>
      </c>
      <c r="B67" s="140"/>
      <c r="C67" s="15">
        <v>496</v>
      </c>
      <c r="D67" s="15">
        <v>496</v>
      </c>
      <c r="E67" s="15">
        <v>343</v>
      </c>
      <c r="F67" s="15"/>
      <c r="G67" s="15"/>
      <c r="H67" s="15">
        <v>51</v>
      </c>
      <c r="I67" s="15">
        <v>51</v>
      </c>
      <c r="J67" s="15">
        <v>51</v>
      </c>
      <c r="K67" s="15">
        <f>E67+H67+I67+J67</f>
        <v>496</v>
      </c>
      <c r="L67" s="15">
        <f t="shared" si="7"/>
        <v>0</v>
      </c>
      <c r="M67" s="5"/>
      <c r="N67" s="2"/>
    </row>
    <row r="68" spans="1:14" ht="26.25" customHeight="1">
      <c r="A68" s="143" t="s">
        <v>195</v>
      </c>
      <c r="B68" s="144"/>
      <c r="C68" s="35">
        <v>600</v>
      </c>
      <c r="D68" s="35">
        <v>600</v>
      </c>
      <c r="E68" s="35">
        <v>160</v>
      </c>
      <c r="F68" s="15"/>
      <c r="G68" s="15"/>
      <c r="H68" s="15">
        <v>225</v>
      </c>
      <c r="I68" s="15">
        <v>0</v>
      </c>
      <c r="J68" s="15">
        <v>0</v>
      </c>
      <c r="K68" s="35">
        <f>E68+H68+I68+J68</f>
        <v>385</v>
      </c>
      <c r="L68" s="35">
        <f t="shared" si="7"/>
        <v>-215</v>
      </c>
      <c r="M68" s="5"/>
      <c r="N68" s="2"/>
    </row>
    <row r="69" spans="1:14" ht="26.25" customHeight="1">
      <c r="A69" s="143" t="s">
        <v>131</v>
      </c>
      <c r="B69" s="144"/>
      <c r="C69" s="15">
        <v>0</v>
      </c>
      <c r="D69" s="15">
        <v>2525</v>
      </c>
      <c r="E69" s="15">
        <v>2000</v>
      </c>
      <c r="F69" s="15"/>
      <c r="G69" s="15"/>
      <c r="H69" s="15">
        <v>0</v>
      </c>
      <c r="I69" s="15">
        <v>525</v>
      </c>
      <c r="J69" s="15">
        <v>0</v>
      </c>
      <c r="K69" s="35">
        <f>E69+H69+I69+J69</f>
        <v>2525</v>
      </c>
      <c r="L69" s="35">
        <f t="shared" si="7"/>
        <v>0</v>
      </c>
      <c r="M69" s="5"/>
      <c r="N69" s="2"/>
    </row>
    <row r="70" spans="1:14" ht="28.5" customHeight="1">
      <c r="A70" s="164" t="s">
        <v>8</v>
      </c>
      <c r="B70" s="165"/>
      <c r="C70" s="14">
        <v>2720</v>
      </c>
      <c r="D70" s="14">
        <v>2720</v>
      </c>
      <c r="E70" s="14">
        <v>1723</v>
      </c>
      <c r="F70" s="14"/>
      <c r="G70" s="14"/>
      <c r="H70" s="14">
        <v>332</v>
      </c>
      <c r="I70" s="14">
        <v>332</v>
      </c>
      <c r="J70" s="14">
        <v>333</v>
      </c>
      <c r="K70" s="14">
        <f>E70+H70+I70+J70</f>
        <v>2720</v>
      </c>
      <c r="L70" s="60">
        <f t="shared" si="7"/>
        <v>0</v>
      </c>
      <c r="M70" s="3"/>
      <c r="N70" s="2"/>
    </row>
    <row r="71" spans="1:14" ht="60" customHeight="1">
      <c r="A71" s="164" t="s">
        <v>23</v>
      </c>
      <c r="B71" s="165"/>
      <c r="C71" s="14">
        <f>C73+C76+C85</f>
        <v>22500</v>
      </c>
      <c r="D71" s="14">
        <f aca="true" t="shared" si="8" ref="D71:L71">D73+D76+D85</f>
        <v>20139</v>
      </c>
      <c r="E71" s="14">
        <f t="shared" si="8"/>
        <v>12374</v>
      </c>
      <c r="F71" s="14">
        <f t="shared" si="8"/>
        <v>0</v>
      </c>
      <c r="G71" s="14">
        <f t="shared" si="8"/>
        <v>0</v>
      </c>
      <c r="H71" s="14">
        <f t="shared" si="8"/>
        <v>2673</v>
      </c>
      <c r="I71" s="14">
        <f t="shared" si="8"/>
        <v>2658</v>
      </c>
      <c r="J71" s="14">
        <f t="shared" si="8"/>
        <v>2656</v>
      </c>
      <c r="K71" s="14">
        <f t="shared" si="8"/>
        <v>20361</v>
      </c>
      <c r="L71" s="14">
        <f t="shared" si="8"/>
        <v>222</v>
      </c>
      <c r="M71" s="3"/>
      <c r="N71" s="2"/>
    </row>
    <row r="72" spans="1:14" ht="12" customHeight="1">
      <c r="A72" s="143" t="s">
        <v>7</v>
      </c>
      <c r="B72" s="14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5"/>
      <c r="N72" s="2"/>
    </row>
    <row r="73" spans="1:14" ht="30.75" customHeight="1">
      <c r="A73" s="170" t="s">
        <v>169</v>
      </c>
      <c r="B73" s="171"/>
      <c r="C73" s="16">
        <f>C75</f>
        <v>0</v>
      </c>
      <c r="D73" s="16">
        <f aca="true" t="shared" si="9" ref="D73:K73">D75</f>
        <v>0</v>
      </c>
      <c r="E73" s="16">
        <f t="shared" si="9"/>
        <v>0</v>
      </c>
      <c r="F73" s="16">
        <f t="shared" si="9"/>
        <v>0</v>
      </c>
      <c r="G73" s="16">
        <f t="shared" si="9"/>
        <v>0</v>
      </c>
      <c r="H73" s="16">
        <f t="shared" si="9"/>
        <v>0</v>
      </c>
      <c r="I73" s="16">
        <f t="shared" si="9"/>
        <v>0</v>
      </c>
      <c r="J73" s="16">
        <f t="shared" si="9"/>
        <v>0</v>
      </c>
      <c r="K73" s="16">
        <f t="shared" si="9"/>
        <v>0</v>
      </c>
      <c r="L73" s="16">
        <f>K73-D73</f>
        <v>0</v>
      </c>
      <c r="M73" s="79"/>
      <c r="N73" s="2"/>
    </row>
    <row r="74" spans="1:14" s="12" customFormat="1" ht="12.75" customHeight="1">
      <c r="A74" s="172" t="s">
        <v>26</v>
      </c>
      <c r="B74" s="173"/>
      <c r="C74" s="18"/>
      <c r="D74" s="18"/>
      <c r="E74" s="26"/>
      <c r="F74" s="27"/>
      <c r="G74" s="18"/>
      <c r="H74" s="18"/>
      <c r="I74" s="18"/>
      <c r="J74" s="18"/>
      <c r="K74" s="18"/>
      <c r="L74" s="18"/>
      <c r="M74" s="21"/>
      <c r="N74" s="11"/>
    </row>
    <row r="75" spans="1:14" s="12" customFormat="1" ht="30" customHeight="1">
      <c r="A75" s="139" t="s">
        <v>170</v>
      </c>
      <c r="B75" s="140"/>
      <c r="C75" s="15">
        <v>0</v>
      </c>
      <c r="D75" s="15">
        <v>0</v>
      </c>
      <c r="E75" s="39">
        <v>0</v>
      </c>
      <c r="F75" s="40"/>
      <c r="G75" s="15"/>
      <c r="H75" s="15">
        <v>0</v>
      </c>
      <c r="I75" s="15">
        <v>0</v>
      </c>
      <c r="J75" s="15">
        <v>0</v>
      </c>
      <c r="K75" s="15">
        <v>0</v>
      </c>
      <c r="L75" s="15">
        <f>K75-D75</f>
        <v>0</v>
      </c>
      <c r="M75" s="90"/>
      <c r="N75" s="11"/>
    </row>
    <row r="76" spans="1:14" s="89" customFormat="1" ht="75" customHeight="1">
      <c r="A76" s="170" t="s">
        <v>171</v>
      </c>
      <c r="B76" s="171"/>
      <c r="C76" s="16">
        <f>SUM(C78:C83)</f>
        <v>11556</v>
      </c>
      <c r="D76" s="16">
        <f>D78+D79+D80+D82+D83</f>
        <v>12082</v>
      </c>
      <c r="E76" s="16">
        <f aca="true" t="shared" si="10" ref="E76:K76">E78+E79+E80+E82+E83</f>
        <v>8763</v>
      </c>
      <c r="F76" s="16">
        <f t="shared" si="10"/>
        <v>0</v>
      </c>
      <c r="G76" s="16">
        <f t="shared" si="10"/>
        <v>0</v>
      </c>
      <c r="H76" s="16">
        <f t="shared" si="10"/>
        <v>1181</v>
      </c>
      <c r="I76" s="16">
        <f t="shared" si="10"/>
        <v>1181</v>
      </c>
      <c r="J76" s="16">
        <f t="shared" si="10"/>
        <v>1179</v>
      </c>
      <c r="K76" s="16">
        <f t="shared" si="10"/>
        <v>12304</v>
      </c>
      <c r="L76" s="16">
        <f>SUM(L78:L83)</f>
        <v>222</v>
      </c>
      <c r="M76" s="91"/>
      <c r="N76" s="88"/>
    </row>
    <row r="77" spans="1:14" s="12" customFormat="1" ht="12.75" customHeight="1">
      <c r="A77" s="172" t="s">
        <v>26</v>
      </c>
      <c r="B77" s="173"/>
      <c r="C77" s="18"/>
      <c r="D77" s="18"/>
      <c r="E77" s="26"/>
      <c r="F77" s="27"/>
      <c r="G77" s="18"/>
      <c r="H77" s="18"/>
      <c r="I77" s="18"/>
      <c r="J77" s="18"/>
      <c r="K77" s="18"/>
      <c r="L77" s="18"/>
      <c r="M77" s="21"/>
      <c r="N77" s="11"/>
    </row>
    <row r="78" spans="1:14" s="12" customFormat="1" ht="51" customHeight="1">
      <c r="A78" s="139" t="s">
        <v>86</v>
      </c>
      <c r="B78" s="140"/>
      <c r="C78" s="15">
        <v>240</v>
      </c>
      <c r="D78" s="15">
        <v>296</v>
      </c>
      <c r="E78" s="39">
        <v>33</v>
      </c>
      <c r="F78" s="40"/>
      <c r="G78" s="15"/>
      <c r="H78" s="15">
        <v>88</v>
      </c>
      <c r="I78" s="15">
        <v>88</v>
      </c>
      <c r="J78" s="15">
        <v>87</v>
      </c>
      <c r="K78" s="15">
        <f aca="true" t="shared" si="11" ref="K78:K83">J78+I78+H78+E78</f>
        <v>296</v>
      </c>
      <c r="L78" s="15">
        <f>K78-D78</f>
        <v>0</v>
      </c>
      <c r="M78" s="21"/>
      <c r="N78" s="11"/>
    </row>
    <row r="79" spans="1:14" s="12" customFormat="1" ht="39" customHeight="1">
      <c r="A79" s="139" t="s">
        <v>247</v>
      </c>
      <c r="B79" s="140"/>
      <c r="C79" s="15">
        <v>500</v>
      </c>
      <c r="D79" s="15">
        <v>500</v>
      </c>
      <c r="E79" s="39">
        <v>403</v>
      </c>
      <c r="F79" s="40"/>
      <c r="G79" s="15"/>
      <c r="H79" s="15">
        <v>33</v>
      </c>
      <c r="I79" s="15">
        <v>33</v>
      </c>
      <c r="J79" s="15">
        <v>31</v>
      </c>
      <c r="K79" s="15">
        <f t="shared" si="11"/>
        <v>500</v>
      </c>
      <c r="L79" s="15">
        <f>K79-D79</f>
        <v>0</v>
      </c>
      <c r="M79" s="21"/>
      <c r="N79" s="11"/>
    </row>
    <row r="80" spans="1:14" s="12" customFormat="1" ht="16.5" customHeight="1">
      <c r="A80" s="139" t="s">
        <v>172</v>
      </c>
      <c r="B80" s="140"/>
      <c r="C80" s="15">
        <v>10331</v>
      </c>
      <c r="D80" s="15">
        <v>10763</v>
      </c>
      <c r="E80" s="41">
        <v>7966</v>
      </c>
      <c r="F80" s="36"/>
      <c r="G80" s="15"/>
      <c r="H80" s="15">
        <v>1006</v>
      </c>
      <c r="I80" s="15">
        <v>1006</v>
      </c>
      <c r="J80" s="15">
        <v>1007</v>
      </c>
      <c r="K80" s="15">
        <f t="shared" si="11"/>
        <v>10985</v>
      </c>
      <c r="L80" s="15">
        <f>K80-D80</f>
        <v>222</v>
      </c>
      <c r="M80" s="10"/>
      <c r="N80" s="2"/>
    </row>
    <row r="81" spans="1:14" s="12" customFormat="1" ht="16.5" customHeight="1">
      <c r="A81" s="131" t="s">
        <v>250</v>
      </c>
      <c r="B81" s="132"/>
      <c r="C81" s="15">
        <v>0</v>
      </c>
      <c r="D81" s="15">
        <v>420</v>
      </c>
      <c r="E81" s="41">
        <v>229</v>
      </c>
      <c r="F81" s="36"/>
      <c r="G81" s="15"/>
      <c r="H81" s="15">
        <v>64</v>
      </c>
      <c r="I81" s="15">
        <v>64</v>
      </c>
      <c r="J81" s="15">
        <v>63</v>
      </c>
      <c r="K81" s="15">
        <f t="shared" si="11"/>
        <v>420</v>
      </c>
      <c r="L81" s="15"/>
      <c r="M81" s="10"/>
      <c r="N81" s="2"/>
    </row>
    <row r="82" spans="1:14" s="12" customFormat="1" ht="24" customHeight="1">
      <c r="A82" s="204" t="s">
        <v>136</v>
      </c>
      <c r="B82" s="205"/>
      <c r="C82" s="15">
        <v>0</v>
      </c>
      <c r="D82" s="15">
        <v>0</v>
      </c>
      <c r="E82" s="41">
        <v>0</v>
      </c>
      <c r="F82" s="36"/>
      <c r="G82" s="15"/>
      <c r="H82" s="15">
        <v>0</v>
      </c>
      <c r="I82" s="15">
        <v>0</v>
      </c>
      <c r="J82" s="15">
        <v>0</v>
      </c>
      <c r="K82" s="15">
        <f t="shared" si="11"/>
        <v>0</v>
      </c>
      <c r="L82" s="15">
        <f>K82-D82</f>
        <v>0</v>
      </c>
      <c r="M82" s="10"/>
      <c r="N82" s="2"/>
    </row>
    <row r="83" spans="1:14" s="12" customFormat="1" ht="25.5" customHeight="1">
      <c r="A83" s="139" t="s">
        <v>62</v>
      </c>
      <c r="B83" s="140"/>
      <c r="C83" s="15">
        <v>485</v>
      </c>
      <c r="D83" s="15">
        <v>523</v>
      </c>
      <c r="E83" s="41">
        <v>361</v>
      </c>
      <c r="F83" s="36"/>
      <c r="G83" s="15"/>
      <c r="H83" s="15">
        <v>54</v>
      </c>
      <c r="I83" s="15">
        <v>54</v>
      </c>
      <c r="J83" s="15">
        <v>54</v>
      </c>
      <c r="K83" s="15">
        <f t="shared" si="11"/>
        <v>523</v>
      </c>
      <c r="L83" s="15">
        <f>K83-D83</f>
        <v>0</v>
      </c>
      <c r="M83" s="10"/>
      <c r="N83" s="2"/>
    </row>
    <row r="84" spans="1:14" s="12" customFormat="1" ht="17.25" customHeight="1">
      <c r="A84" s="139"/>
      <c r="B84" s="140"/>
      <c r="C84" s="15"/>
      <c r="D84" s="15"/>
      <c r="E84" s="41"/>
      <c r="F84" s="36"/>
      <c r="G84" s="15"/>
      <c r="H84" s="15"/>
      <c r="I84" s="15"/>
      <c r="J84" s="15"/>
      <c r="K84" s="15"/>
      <c r="L84" s="15"/>
      <c r="M84" s="10"/>
      <c r="N84" s="2"/>
    </row>
    <row r="85" spans="1:14" s="12" customFormat="1" ht="15" customHeight="1">
      <c r="A85" s="80" t="s">
        <v>35</v>
      </c>
      <c r="B85" s="81"/>
      <c r="C85" s="16">
        <f>SUM(C87:C92)</f>
        <v>10944</v>
      </c>
      <c r="D85" s="16">
        <f>SUM(D87:D92)</f>
        <v>8057</v>
      </c>
      <c r="E85" s="16">
        <f>SUM(E87:E92)</f>
        <v>3611</v>
      </c>
      <c r="F85" s="16">
        <f aca="true" t="shared" si="12" ref="F85:L85">SUM(F87:F92)</f>
        <v>0</v>
      </c>
      <c r="G85" s="16">
        <f t="shared" si="12"/>
        <v>0</v>
      </c>
      <c r="H85" s="16">
        <f t="shared" si="12"/>
        <v>1492</v>
      </c>
      <c r="I85" s="16">
        <f t="shared" si="12"/>
        <v>1477</v>
      </c>
      <c r="J85" s="16">
        <f t="shared" si="12"/>
        <v>1477</v>
      </c>
      <c r="K85" s="16">
        <f t="shared" si="12"/>
        <v>8057</v>
      </c>
      <c r="L85" s="16">
        <f t="shared" si="12"/>
        <v>0</v>
      </c>
      <c r="M85" s="82"/>
      <c r="N85" s="11"/>
    </row>
    <row r="86" spans="1:14" s="12" customFormat="1" ht="12" customHeight="1">
      <c r="A86" s="30" t="s">
        <v>26</v>
      </c>
      <c r="B86" s="31"/>
      <c r="C86" s="18"/>
      <c r="D86" s="15"/>
      <c r="E86" s="15"/>
      <c r="F86" s="15"/>
      <c r="G86" s="15"/>
      <c r="H86" s="15"/>
      <c r="I86" s="15"/>
      <c r="J86" s="15"/>
      <c r="K86" s="15"/>
      <c r="L86" s="15"/>
      <c r="M86" s="10"/>
      <c r="N86" s="11"/>
    </row>
    <row r="87" spans="1:14" s="12" customFormat="1" ht="66.75" customHeight="1">
      <c r="A87" s="139" t="s">
        <v>137</v>
      </c>
      <c r="B87" s="140"/>
      <c r="C87" s="15">
        <v>0</v>
      </c>
      <c r="D87" s="15">
        <v>0</v>
      </c>
      <c r="E87" s="15">
        <v>0</v>
      </c>
      <c r="F87" s="15"/>
      <c r="G87" s="15"/>
      <c r="H87" s="15">
        <v>0</v>
      </c>
      <c r="I87" s="15">
        <v>0</v>
      </c>
      <c r="J87" s="15">
        <v>0</v>
      </c>
      <c r="K87" s="15">
        <f aca="true" t="shared" si="13" ref="K87:K92">J87+I87+H87+E87</f>
        <v>0</v>
      </c>
      <c r="L87" s="15">
        <f aca="true" t="shared" si="14" ref="L87:L92">K87-D87</f>
        <v>0</v>
      </c>
      <c r="M87" s="10"/>
      <c r="N87" s="11"/>
    </row>
    <row r="88" spans="1:14" s="12" customFormat="1" ht="36.75" customHeight="1">
      <c r="A88" s="139" t="s">
        <v>138</v>
      </c>
      <c r="B88" s="140"/>
      <c r="C88" s="15">
        <v>10000</v>
      </c>
      <c r="D88" s="15">
        <v>7350</v>
      </c>
      <c r="E88" s="15">
        <v>3563</v>
      </c>
      <c r="F88" s="15"/>
      <c r="G88" s="15"/>
      <c r="H88" s="15">
        <v>1262</v>
      </c>
      <c r="I88" s="15">
        <v>1262</v>
      </c>
      <c r="J88" s="15">
        <v>1263</v>
      </c>
      <c r="K88" s="15">
        <f t="shared" si="13"/>
        <v>7350</v>
      </c>
      <c r="L88" s="15">
        <f t="shared" si="14"/>
        <v>0</v>
      </c>
      <c r="M88" s="10"/>
      <c r="N88" s="11"/>
    </row>
    <row r="89" spans="1:14" s="12" customFormat="1" ht="138" customHeight="1">
      <c r="A89" s="139" t="s">
        <v>173</v>
      </c>
      <c r="B89" s="140"/>
      <c r="C89" s="15">
        <v>0</v>
      </c>
      <c r="D89" s="15">
        <v>0</v>
      </c>
      <c r="E89" s="15">
        <v>0</v>
      </c>
      <c r="F89" s="15"/>
      <c r="G89" s="15"/>
      <c r="H89" s="15">
        <v>0</v>
      </c>
      <c r="I89" s="15">
        <v>0</v>
      </c>
      <c r="J89" s="15">
        <v>0</v>
      </c>
      <c r="K89" s="15">
        <f t="shared" si="13"/>
        <v>0</v>
      </c>
      <c r="L89" s="15">
        <f t="shared" si="14"/>
        <v>0</v>
      </c>
      <c r="M89" s="10"/>
      <c r="N89" s="11"/>
    </row>
    <row r="90" spans="1:14" s="12" customFormat="1" ht="30" customHeight="1">
      <c r="A90" s="139" t="s">
        <v>88</v>
      </c>
      <c r="B90" s="140"/>
      <c r="C90" s="15">
        <v>24</v>
      </c>
      <c r="D90" s="15">
        <v>24</v>
      </c>
      <c r="E90" s="15">
        <v>9</v>
      </c>
      <c r="F90" s="15"/>
      <c r="G90" s="15"/>
      <c r="H90" s="15">
        <v>15</v>
      </c>
      <c r="I90" s="15">
        <v>0</v>
      </c>
      <c r="J90" s="15">
        <v>0</v>
      </c>
      <c r="K90" s="15">
        <f t="shared" si="13"/>
        <v>24</v>
      </c>
      <c r="L90" s="15">
        <f t="shared" si="14"/>
        <v>0</v>
      </c>
      <c r="M90" s="10"/>
      <c r="N90" s="11"/>
    </row>
    <row r="91" spans="1:14" s="12" customFormat="1" ht="27" customHeight="1">
      <c r="A91" s="139" t="s">
        <v>87</v>
      </c>
      <c r="B91" s="140"/>
      <c r="C91" s="15">
        <v>20</v>
      </c>
      <c r="D91" s="15">
        <v>20</v>
      </c>
      <c r="E91" s="15">
        <v>20</v>
      </c>
      <c r="F91" s="15"/>
      <c r="G91" s="15"/>
      <c r="H91" s="15">
        <v>0</v>
      </c>
      <c r="I91" s="15">
        <v>0</v>
      </c>
      <c r="J91" s="15">
        <v>0</v>
      </c>
      <c r="K91" s="15">
        <f t="shared" si="13"/>
        <v>20</v>
      </c>
      <c r="L91" s="15">
        <f t="shared" si="14"/>
        <v>0</v>
      </c>
      <c r="M91" s="10"/>
      <c r="N91" s="11"/>
    </row>
    <row r="92" spans="1:14" s="12" customFormat="1" ht="27.75" customHeight="1">
      <c r="A92" s="139" t="s">
        <v>63</v>
      </c>
      <c r="B92" s="140"/>
      <c r="C92" s="15">
        <v>900</v>
      </c>
      <c r="D92" s="15">
        <v>663</v>
      </c>
      <c r="E92" s="15">
        <v>19</v>
      </c>
      <c r="F92" s="15"/>
      <c r="G92" s="15"/>
      <c r="H92" s="15">
        <v>215</v>
      </c>
      <c r="I92" s="15">
        <v>215</v>
      </c>
      <c r="J92" s="15">
        <v>214</v>
      </c>
      <c r="K92" s="15">
        <f t="shared" si="13"/>
        <v>663</v>
      </c>
      <c r="L92" s="15">
        <f t="shared" si="14"/>
        <v>0</v>
      </c>
      <c r="M92" s="10"/>
      <c r="N92" s="11"/>
    </row>
    <row r="93" spans="1:14" ht="24.75" customHeight="1">
      <c r="A93" s="164" t="s">
        <v>9</v>
      </c>
      <c r="B93" s="165"/>
      <c r="C93" s="14">
        <f aca="true" t="shared" si="15" ref="C93:L93">C95+C106+C112+C126+C100+C138</f>
        <v>287024</v>
      </c>
      <c r="D93" s="14">
        <f t="shared" si="15"/>
        <v>308187</v>
      </c>
      <c r="E93" s="14">
        <f t="shared" si="15"/>
        <v>174686</v>
      </c>
      <c r="F93" s="14">
        <f t="shared" si="15"/>
        <v>0</v>
      </c>
      <c r="G93" s="14">
        <f t="shared" si="15"/>
        <v>0</v>
      </c>
      <c r="H93" s="14">
        <f t="shared" si="15"/>
        <v>16434</v>
      </c>
      <c r="I93" s="14">
        <f t="shared" si="15"/>
        <v>77858</v>
      </c>
      <c r="J93" s="14">
        <f t="shared" si="15"/>
        <v>11918</v>
      </c>
      <c r="K93" s="14">
        <f t="shared" si="15"/>
        <v>280896</v>
      </c>
      <c r="L93" s="14">
        <f t="shared" si="15"/>
        <v>-27291</v>
      </c>
      <c r="M93" s="3"/>
      <c r="N93" s="2"/>
    </row>
    <row r="94" spans="1:14" ht="12.75" customHeight="1">
      <c r="A94" s="139" t="s">
        <v>44</v>
      </c>
      <c r="B94" s="140"/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4"/>
      <c r="N94" s="2"/>
    </row>
    <row r="95" spans="1:14" ht="15">
      <c r="A95" s="28" t="s">
        <v>101</v>
      </c>
      <c r="B95" s="29"/>
      <c r="C95" s="16">
        <f>C97+C98+C99</f>
        <v>2739</v>
      </c>
      <c r="D95" s="16">
        <f>D97+D98+D99</f>
        <v>2739</v>
      </c>
      <c r="E95" s="16">
        <f>E97+E98+E99</f>
        <v>1264</v>
      </c>
      <c r="F95" s="16"/>
      <c r="G95" s="16"/>
      <c r="H95" s="16">
        <f>H97+H98+H99</f>
        <v>0</v>
      </c>
      <c r="I95" s="16">
        <f>I97+I98+I99</f>
        <v>0</v>
      </c>
      <c r="J95" s="16">
        <f>J97+J98+J99</f>
        <v>0</v>
      </c>
      <c r="K95" s="16">
        <f>K97+K98+K99</f>
        <v>1264</v>
      </c>
      <c r="L95" s="16">
        <f>L97+L98+L99</f>
        <v>-1475</v>
      </c>
      <c r="M95" s="4"/>
      <c r="N95" s="2"/>
    </row>
    <row r="96" spans="1:14" ht="15">
      <c r="A96" s="143" t="s">
        <v>24</v>
      </c>
      <c r="B96" s="14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"/>
      <c r="N96" s="2"/>
    </row>
    <row r="97" spans="1:14" ht="25.5" customHeight="1">
      <c r="A97" s="139" t="s">
        <v>85</v>
      </c>
      <c r="B97" s="140"/>
      <c r="C97" s="15">
        <v>354</v>
      </c>
      <c r="D97" s="15">
        <v>354</v>
      </c>
      <c r="E97" s="15">
        <v>109</v>
      </c>
      <c r="F97" s="15"/>
      <c r="G97" s="15"/>
      <c r="H97" s="15">
        <v>0</v>
      </c>
      <c r="I97" s="15">
        <v>0</v>
      </c>
      <c r="J97" s="15">
        <v>0</v>
      </c>
      <c r="K97" s="15">
        <f>SUM(E97:J97)</f>
        <v>109</v>
      </c>
      <c r="L97" s="15">
        <f>K97-D97</f>
        <v>-245</v>
      </c>
      <c r="M97" s="4"/>
      <c r="N97" s="2"/>
    </row>
    <row r="98" spans="1:14" ht="41.25" customHeight="1">
      <c r="A98" s="139" t="s">
        <v>245</v>
      </c>
      <c r="B98" s="140"/>
      <c r="C98" s="15">
        <v>2115</v>
      </c>
      <c r="D98" s="15">
        <v>2115</v>
      </c>
      <c r="E98" s="15">
        <v>1061</v>
      </c>
      <c r="F98" s="15"/>
      <c r="G98" s="15"/>
      <c r="H98" s="15">
        <v>0</v>
      </c>
      <c r="I98" s="15">
        <v>0</v>
      </c>
      <c r="J98" s="15">
        <v>0</v>
      </c>
      <c r="K98" s="15">
        <f>SUM(E98:J98)</f>
        <v>1061</v>
      </c>
      <c r="L98" s="15">
        <f>K98-D98</f>
        <v>-1054</v>
      </c>
      <c r="M98" s="34"/>
      <c r="N98" s="2"/>
    </row>
    <row r="99" spans="1:14" ht="38.25" customHeight="1">
      <c r="A99" s="139" t="s">
        <v>246</v>
      </c>
      <c r="B99" s="140"/>
      <c r="C99" s="15">
        <v>270</v>
      </c>
      <c r="D99" s="15">
        <v>270</v>
      </c>
      <c r="E99" s="15">
        <v>94</v>
      </c>
      <c r="F99" s="15"/>
      <c r="G99" s="15"/>
      <c r="H99" s="15">
        <v>0</v>
      </c>
      <c r="I99" s="15">
        <v>0</v>
      </c>
      <c r="J99" s="15">
        <v>0</v>
      </c>
      <c r="K99" s="15">
        <f>SUM(E99:J99)</f>
        <v>94</v>
      </c>
      <c r="L99" s="15">
        <f>K99-D99</f>
        <v>-176</v>
      </c>
      <c r="M99" s="34"/>
      <c r="N99" s="2"/>
    </row>
    <row r="100" spans="1:14" ht="17.25" customHeight="1">
      <c r="A100" s="120" t="s">
        <v>289</v>
      </c>
      <c r="B100" s="121"/>
      <c r="C100" s="115">
        <f>C101+C103+C104</f>
        <v>20000</v>
      </c>
      <c r="D100" s="115">
        <v>20235</v>
      </c>
      <c r="E100" s="115">
        <f aca="true" t="shared" si="16" ref="E100:J100">E101+E103+E104</f>
        <v>12991</v>
      </c>
      <c r="F100" s="115">
        <f t="shared" si="16"/>
        <v>0</v>
      </c>
      <c r="G100" s="115">
        <f t="shared" si="16"/>
        <v>0</v>
      </c>
      <c r="H100" s="115">
        <f t="shared" si="16"/>
        <v>0</v>
      </c>
      <c r="I100" s="115">
        <f t="shared" si="16"/>
        <v>7143</v>
      </c>
      <c r="J100" s="115">
        <f t="shared" si="16"/>
        <v>0</v>
      </c>
      <c r="K100" s="115">
        <f aca="true" t="shared" si="17" ref="K100:K111">SUM(E100:J100)</f>
        <v>20134</v>
      </c>
      <c r="L100" s="122">
        <f aca="true" t="shared" si="18" ref="L100:L105">K100-D100</f>
        <v>-101</v>
      </c>
      <c r="M100" s="106"/>
      <c r="N100" s="2"/>
    </row>
    <row r="101" spans="1:14" ht="33" customHeight="1">
      <c r="A101" s="133" t="s">
        <v>252</v>
      </c>
      <c r="B101" s="134"/>
      <c r="C101" s="105">
        <v>20000</v>
      </c>
      <c r="D101" s="105">
        <v>20000</v>
      </c>
      <c r="E101" s="105">
        <v>12757</v>
      </c>
      <c r="F101" s="105"/>
      <c r="G101" s="105"/>
      <c r="H101" s="105">
        <v>0</v>
      </c>
      <c r="I101" s="105">
        <v>7143</v>
      </c>
      <c r="J101" s="105">
        <v>0</v>
      </c>
      <c r="K101" s="104">
        <f t="shared" si="17"/>
        <v>19900</v>
      </c>
      <c r="L101" s="105">
        <f t="shared" si="18"/>
        <v>-100</v>
      </c>
      <c r="M101" s="106"/>
      <c r="N101" s="2"/>
    </row>
    <row r="102" spans="1:14" ht="28.5" customHeight="1">
      <c r="A102" s="133" t="s">
        <v>208</v>
      </c>
      <c r="B102" s="134"/>
      <c r="C102" s="105">
        <v>18140</v>
      </c>
      <c r="D102" s="105">
        <v>18140</v>
      </c>
      <c r="E102" s="105">
        <v>11571</v>
      </c>
      <c r="F102" s="105"/>
      <c r="G102" s="105"/>
      <c r="H102" s="105"/>
      <c r="I102" s="105">
        <v>6478</v>
      </c>
      <c r="J102" s="105"/>
      <c r="K102" s="104">
        <f t="shared" si="17"/>
        <v>18049</v>
      </c>
      <c r="L102" s="105">
        <f t="shared" si="18"/>
        <v>-91</v>
      </c>
      <c r="M102" s="106"/>
      <c r="N102" s="2"/>
    </row>
    <row r="103" spans="1:14" ht="30.75" customHeight="1">
      <c r="A103" s="133" t="s">
        <v>253</v>
      </c>
      <c r="B103" s="134"/>
      <c r="C103" s="105">
        <v>0</v>
      </c>
      <c r="D103" s="105">
        <v>104</v>
      </c>
      <c r="E103" s="105">
        <v>103</v>
      </c>
      <c r="F103" s="105"/>
      <c r="G103" s="105"/>
      <c r="H103" s="105">
        <v>0</v>
      </c>
      <c r="I103" s="105">
        <v>0</v>
      </c>
      <c r="J103" s="105">
        <v>0</v>
      </c>
      <c r="K103" s="104">
        <f t="shared" si="17"/>
        <v>103</v>
      </c>
      <c r="L103" s="105">
        <f t="shared" si="18"/>
        <v>-1</v>
      </c>
      <c r="M103" s="106"/>
      <c r="N103" s="2"/>
    </row>
    <row r="104" spans="1:14" ht="38.25" customHeight="1">
      <c r="A104" s="133" t="s">
        <v>254</v>
      </c>
      <c r="B104" s="134"/>
      <c r="C104" s="105">
        <v>0</v>
      </c>
      <c r="D104" s="105">
        <v>131</v>
      </c>
      <c r="E104" s="105">
        <v>131</v>
      </c>
      <c r="F104" s="105"/>
      <c r="G104" s="105"/>
      <c r="H104" s="105">
        <v>0</v>
      </c>
      <c r="I104" s="105">
        <v>0</v>
      </c>
      <c r="J104" s="105">
        <v>0</v>
      </c>
      <c r="K104" s="104">
        <f t="shared" si="17"/>
        <v>131</v>
      </c>
      <c r="L104" s="105">
        <f t="shared" si="18"/>
        <v>0</v>
      </c>
      <c r="M104" s="106"/>
      <c r="N104" s="2"/>
    </row>
    <row r="105" spans="1:14" ht="26.25" customHeight="1">
      <c r="A105" s="133" t="s">
        <v>208</v>
      </c>
      <c r="B105" s="134"/>
      <c r="C105" s="105">
        <v>0</v>
      </c>
      <c r="D105" s="105">
        <v>118</v>
      </c>
      <c r="E105" s="105">
        <v>118</v>
      </c>
      <c r="F105" s="105"/>
      <c r="G105" s="105"/>
      <c r="H105" s="105">
        <v>0</v>
      </c>
      <c r="I105" s="105">
        <v>0</v>
      </c>
      <c r="J105" s="105">
        <v>0</v>
      </c>
      <c r="K105" s="104">
        <f t="shared" si="17"/>
        <v>118</v>
      </c>
      <c r="L105" s="105">
        <f t="shared" si="18"/>
        <v>0</v>
      </c>
      <c r="M105" s="106"/>
      <c r="N105" s="2"/>
    </row>
    <row r="106" spans="1:14" ht="22.5" customHeight="1">
      <c r="A106" s="192" t="s">
        <v>287</v>
      </c>
      <c r="B106" s="193"/>
      <c r="C106" s="115">
        <f>C108+C110</f>
        <v>81339</v>
      </c>
      <c r="D106" s="115">
        <f aca="true" t="shared" si="19" ref="D106:J106">D108+D110</f>
        <v>81339</v>
      </c>
      <c r="E106" s="115">
        <f t="shared" si="19"/>
        <v>43892</v>
      </c>
      <c r="F106" s="115">
        <f t="shared" si="19"/>
        <v>0</v>
      </c>
      <c r="G106" s="115">
        <f t="shared" si="19"/>
        <v>0</v>
      </c>
      <c r="H106" s="115">
        <f t="shared" si="19"/>
        <v>5149</v>
      </c>
      <c r="I106" s="115">
        <f t="shared" si="19"/>
        <v>5149</v>
      </c>
      <c r="J106" s="115">
        <f t="shared" si="19"/>
        <v>5149</v>
      </c>
      <c r="K106" s="115">
        <f t="shared" si="17"/>
        <v>59339</v>
      </c>
      <c r="L106" s="115">
        <f>K106-D106</f>
        <v>-22000</v>
      </c>
      <c r="M106" s="106"/>
      <c r="N106" s="2"/>
    </row>
    <row r="107" spans="1:14" ht="12" customHeight="1">
      <c r="A107" s="133" t="s">
        <v>44</v>
      </c>
      <c r="B107" s="134"/>
      <c r="C107" s="105"/>
      <c r="D107" s="105"/>
      <c r="E107" s="105"/>
      <c r="F107" s="105"/>
      <c r="G107" s="105"/>
      <c r="H107" s="105"/>
      <c r="I107" s="105"/>
      <c r="J107" s="105"/>
      <c r="K107" s="104">
        <f t="shared" si="17"/>
        <v>0</v>
      </c>
      <c r="L107" s="105"/>
      <c r="M107" s="106"/>
      <c r="N107" s="2"/>
    </row>
    <row r="108" spans="1:14" ht="24.75" customHeight="1">
      <c r="A108" s="133" t="s">
        <v>148</v>
      </c>
      <c r="B108" s="134"/>
      <c r="C108" s="105">
        <v>2454</v>
      </c>
      <c r="D108" s="105">
        <v>2454</v>
      </c>
      <c r="E108" s="105">
        <v>1227</v>
      </c>
      <c r="F108" s="105"/>
      <c r="G108" s="105"/>
      <c r="H108" s="105">
        <v>409</v>
      </c>
      <c r="I108" s="105">
        <v>409</v>
      </c>
      <c r="J108" s="105">
        <v>409</v>
      </c>
      <c r="K108" s="104">
        <f t="shared" si="17"/>
        <v>2454</v>
      </c>
      <c r="L108" s="105">
        <f>K108-D108</f>
        <v>0</v>
      </c>
      <c r="M108" s="106"/>
      <c r="N108" s="2"/>
    </row>
    <row r="109" spans="1:14" ht="23.25" customHeight="1">
      <c r="A109" s="133" t="s">
        <v>43</v>
      </c>
      <c r="B109" s="134"/>
      <c r="C109" s="105">
        <v>2226</v>
      </c>
      <c r="D109" s="105">
        <v>2226</v>
      </c>
      <c r="E109" s="105">
        <v>999</v>
      </c>
      <c r="F109" s="105"/>
      <c r="G109" s="105"/>
      <c r="H109" s="105">
        <v>409</v>
      </c>
      <c r="I109" s="105">
        <v>409</v>
      </c>
      <c r="J109" s="105">
        <v>409</v>
      </c>
      <c r="K109" s="104">
        <f t="shared" si="17"/>
        <v>2226</v>
      </c>
      <c r="L109" s="105">
        <f>K109-D109</f>
        <v>0</v>
      </c>
      <c r="M109" s="106"/>
      <c r="N109" s="2"/>
    </row>
    <row r="110" spans="1:14" ht="35.25" customHeight="1">
      <c r="A110" s="102" t="s">
        <v>149</v>
      </c>
      <c r="B110" s="103"/>
      <c r="C110" s="105">
        <v>78885</v>
      </c>
      <c r="D110" s="105">
        <v>78885</v>
      </c>
      <c r="E110" s="105">
        <v>42665</v>
      </c>
      <c r="F110" s="105"/>
      <c r="G110" s="105"/>
      <c r="H110" s="105">
        <v>4740</v>
      </c>
      <c r="I110" s="105">
        <v>4740</v>
      </c>
      <c r="J110" s="105">
        <v>4740</v>
      </c>
      <c r="K110" s="104">
        <f t="shared" si="17"/>
        <v>56885</v>
      </c>
      <c r="L110" s="105">
        <f>K110-D110</f>
        <v>-22000</v>
      </c>
      <c r="M110" s="107" t="s">
        <v>255</v>
      </c>
      <c r="N110" s="2"/>
    </row>
    <row r="111" spans="1:14" ht="27" customHeight="1">
      <c r="A111" s="133" t="s">
        <v>208</v>
      </c>
      <c r="B111" s="134"/>
      <c r="C111" s="105">
        <v>64211</v>
      </c>
      <c r="D111" s="105">
        <v>64211</v>
      </c>
      <c r="E111" s="105">
        <v>34036</v>
      </c>
      <c r="F111" s="105"/>
      <c r="G111" s="105"/>
      <c r="H111" s="105">
        <v>3858</v>
      </c>
      <c r="I111" s="105">
        <v>3858</v>
      </c>
      <c r="J111" s="105">
        <v>3858</v>
      </c>
      <c r="K111" s="104">
        <f t="shared" si="17"/>
        <v>45610</v>
      </c>
      <c r="L111" s="105">
        <f>K111-D111</f>
        <v>-18601</v>
      </c>
      <c r="M111" s="106"/>
      <c r="N111" s="2"/>
    </row>
    <row r="112" spans="1:14" ht="18.75" customHeight="1">
      <c r="A112" s="120" t="s">
        <v>288</v>
      </c>
      <c r="B112" s="121"/>
      <c r="C112" s="115">
        <f>C114+C115+C120+C122+C124</f>
        <v>163654</v>
      </c>
      <c r="D112" s="115">
        <f aca="true" t="shared" si="20" ref="D112:J112">D114+D115+D120+D122+D124</f>
        <v>184432</v>
      </c>
      <c r="E112" s="115">
        <f t="shared" si="20"/>
        <v>106129</v>
      </c>
      <c r="F112" s="115">
        <f t="shared" si="20"/>
        <v>0</v>
      </c>
      <c r="G112" s="115">
        <f t="shared" si="20"/>
        <v>0</v>
      </c>
      <c r="H112" s="115">
        <f t="shared" si="20"/>
        <v>9509</v>
      </c>
      <c r="I112" s="115">
        <f t="shared" si="20"/>
        <v>64574</v>
      </c>
      <c r="J112" s="115">
        <f t="shared" si="20"/>
        <v>4220</v>
      </c>
      <c r="K112" s="115">
        <f aca="true" t="shared" si="21" ref="K112:K121">SUM(E112:J112)</f>
        <v>184432</v>
      </c>
      <c r="L112" s="115">
        <f>K112-D112</f>
        <v>0</v>
      </c>
      <c r="M112" s="106"/>
      <c r="N112" s="2"/>
    </row>
    <row r="113" spans="1:14" ht="16.5" customHeight="1">
      <c r="A113" s="133" t="s">
        <v>24</v>
      </c>
      <c r="B113" s="134"/>
      <c r="C113" s="105"/>
      <c r="D113" s="105"/>
      <c r="E113" s="105"/>
      <c r="F113" s="105"/>
      <c r="G113" s="105"/>
      <c r="H113" s="105"/>
      <c r="I113" s="105"/>
      <c r="J113" s="105"/>
      <c r="K113" s="105">
        <f t="shared" si="21"/>
        <v>0</v>
      </c>
      <c r="L113" s="105"/>
      <c r="M113" s="106"/>
      <c r="N113" s="2"/>
    </row>
    <row r="114" spans="1:14" ht="29.25" customHeight="1">
      <c r="A114" s="133" t="s">
        <v>151</v>
      </c>
      <c r="B114" s="134"/>
      <c r="C114" s="105">
        <v>7000</v>
      </c>
      <c r="D114" s="105">
        <v>6016</v>
      </c>
      <c r="E114" s="105">
        <v>5448</v>
      </c>
      <c r="F114" s="105"/>
      <c r="G114" s="105"/>
      <c r="H114" s="105">
        <v>0</v>
      </c>
      <c r="I114" s="105">
        <v>0</v>
      </c>
      <c r="J114" s="105">
        <v>568</v>
      </c>
      <c r="K114" s="105">
        <f t="shared" si="21"/>
        <v>6016</v>
      </c>
      <c r="L114" s="105">
        <f>K114-D114</f>
        <v>0</v>
      </c>
      <c r="M114" s="106"/>
      <c r="N114" s="2"/>
    </row>
    <row r="115" spans="1:14" ht="18.75" customHeight="1">
      <c r="A115" s="133" t="s">
        <v>92</v>
      </c>
      <c r="B115" s="134"/>
      <c r="C115" s="105">
        <f>+C116+C117+C118+C119</f>
        <v>136349</v>
      </c>
      <c r="D115" s="105">
        <f aca="true" t="shared" si="22" ref="D115:J115">+D116+D117+D118+D119</f>
        <v>155939</v>
      </c>
      <c r="E115" s="105">
        <f t="shared" si="22"/>
        <v>96250</v>
      </c>
      <c r="F115" s="105">
        <f t="shared" si="22"/>
        <v>0</v>
      </c>
      <c r="G115" s="105">
        <f t="shared" si="22"/>
        <v>0</v>
      </c>
      <c r="H115" s="105">
        <f t="shared" si="22"/>
        <v>3000</v>
      </c>
      <c r="I115" s="105">
        <f t="shared" si="22"/>
        <v>53037</v>
      </c>
      <c r="J115" s="105">
        <f t="shared" si="22"/>
        <v>3652</v>
      </c>
      <c r="K115" s="105">
        <f t="shared" si="21"/>
        <v>155939</v>
      </c>
      <c r="L115" s="105">
        <f aca="true" t="shared" si="23" ref="L115:L125">K115-D115</f>
        <v>0</v>
      </c>
      <c r="M115" s="106"/>
      <c r="N115" s="2"/>
    </row>
    <row r="116" spans="1:14" ht="27.75" customHeight="1">
      <c r="A116" s="133" t="s">
        <v>112</v>
      </c>
      <c r="B116" s="134"/>
      <c r="C116" s="105">
        <v>77281</v>
      </c>
      <c r="D116" s="105">
        <v>95679</v>
      </c>
      <c r="E116" s="105">
        <v>47785</v>
      </c>
      <c r="F116" s="105"/>
      <c r="G116" s="105"/>
      <c r="H116" s="105">
        <v>0</v>
      </c>
      <c r="I116" s="105">
        <v>47894</v>
      </c>
      <c r="J116" s="105">
        <v>0</v>
      </c>
      <c r="K116" s="105">
        <f t="shared" si="21"/>
        <v>95679</v>
      </c>
      <c r="L116" s="105"/>
      <c r="M116" s="106"/>
      <c r="N116" s="2"/>
    </row>
    <row r="117" spans="1:14" ht="24.75" customHeight="1">
      <c r="A117" s="133" t="s">
        <v>256</v>
      </c>
      <c r="B117" s="134"/>
      <c r="C117" s="105">
        <v>4068</v>
      </c>
      <c r="D117" s="105">
        <v>5036</v>
      </c>
      <c r="E117" s="105">
        <v>3059</v>
      </c>
      <c r="F117" s="105"/>
      <c r="G117" s="105"/>
      <c r="H117" s="105">
        <v>0</v>
      </c>
      <c r="I117" s="105">
        <v>1977</v>
      </c>
      <c r="J117" s="105">
        <v>0</v>
      </c>
      <c r="K117" s="105">
        <f t="shared" si="21"/>
        <v>5036</v>
      </c>
      <c r="L117" s="105">
        <f t="shared" si="23"/>
        <v>0</v>
      </c>
      <c r="M117" s="106"/>
      <c r="N117" s="2"/>
    </row>
    <row r="118" spans="1:14" ht="25.5" customHeight="1">
      <c r="A118" s="133" t="s">
        <v>150</v>
      </c>
      <c r="B118" s="134"/>
      <c r="C118" s="105">
        <v>5000</v>
      </c>
      <c r="D118" s="105">
        <v>5126</v>
      </c>
      <c r="E118" s="105">
        <v>5126</v>
      </c>
      <c r="F118" s="105"/>
      <c r="G118" s="105"/>
      <c r="H118" s="105">
        <v>0</v>
      </c>
      <c r="I118" s="105">
        <v>0</v>
      </c>
      <c r="J118" s="105">
        <v>0</v>
      </c>
      <c r="K118" s="105">
        <f t="shared" si="21"/>
        <v>5126</v>
      </c>
      <c r="L118" s="105">
        <f t="shared" si="23"/>
        <v>0</v>
      </c>
      <c r="M118" s="106"/>
      <c r="N118" s="2"/>
    </row>
    <row r="119" spans="1:14" ht="36.75" customHeight="1">
      <c r="A119" s="133" t="s">
        <v>152</v>
      </c>
      <c r="B119" s="134"/>
      <c r="C119" s="105">
        <v>50000</v>
      </c>
      <c r="D119" s="105">
        <v>50098</v>
      </c>
      <c r="E119" s="105">
        <v>40280</v>
      </c>
      <c r="F119" s="105"/>
      <c r="G119" s="105"/>
      <c r="H119" s="105">
        <v>3000</v>
      </c>
      <c r="I119" s="105">
        <v>3166</v>
      </c>
      <c r="J119" s="105">
        <v>3652</v>
      </c>
      <c r="K119" s="105">
        <f t="shared" si="21"/>
        <v>50098</v>
      </c>
      <c r="L119" s="105">
        <f t="shared" si="23"/>
        <v>0</v>
      </c>
      <c r="M119" s="106"/>
      <c r="N119" s="2"/>
    </row>
    <row r="120" spans="1:14" ht="25.5" customHeight="1">
      <c r="A120" s="133" t="s">
        <v>153</v>
      </c>
      <c r="B120" s="134"/>
      <c r="C120" s="105">
        <v>19705</v>
      </c>
      <c r="D120" s="105">
        <v>12195</v>
      </c>
      <c r="E120" s="105">
        <v>0</v>
      </c>
      <c r="F120" s="105"/>
      <c r="G120" s="105"/>
      <c r="H120" s="105">
        <v>3957</v>
      </c>
      <c r="I120" s="105">
        <v>8238</v>
      </c>
      <c r="J120" s="105">
        <v>0</v>
      </c>
      <c r="K120" s="105">
        <f t="shared" si="21"/>
        <v>12195</v>
      </c>
      <c r="L120" s="105">
        <f t="shared" si="23"/>
        <v>0</v>
      </c>
      <c r="M120" s="106"/>
      <c r="N120" s="2"/>
    </row>
    <row r="121" spans="1:14" ht="25.5" customHeight="1">
      <c r="A121" s="133" t="s">
        <v>43</v>
      </c>
      <c r="B121" s="134"/>
      <c r="C121" s="105">
        <v>6535</v>
      </c>
      <c r="D121" s="105">
        <v>7472</v>
      </c>
      <c r="E121" s="105">
        <v>0</v>
      </c>
      <c r="F121" s="105"/>
      <c r="G121" s="105"/>
      <c r="H121" s="105">
        <v>0</v>
      </c>
      <c r="I121" s="105">
        <v>7472</v>
      </c>
      <c r="J121" s="105"/>
      <c r="K121" s="105">
        <f t="shared" si="21"/>
        <v>7472</v>
      </c>
      <c r="L121" s="105"/>
      <c r="M121" s="106"/>
      <c r="N121" s="2"/>
    </row>
    <row r="122" spans="1:14" ht="25.5" customHeight="1">
      <c r="A122" s="133" t="s">
        <v>196</v>
      </c>
      <c r="B122" s="134"/>
      <c r="C122" s="105">
        <v>600</v>
      </c>
      <c r="D122" s="105">
        <v>7730</v>
      </c>
      <c r="E122" s="105">
        <v>4431</v>
      </c>
      <c r="F122" s="105"/>
      <c r="G122" s="105"/>
      <c r="H122" s="105">
        <v>0</v>
      </c>
      <c r="I122" s="105">
        <v>3299</v>
      </c>
      <c r="J122" s="105">
        <v>0</v>
      </c>
      <c r="K122" s="105">
        <f>SUM(E122:J122)</f>
        <v>7730</v>
      </c>
      <c r="L122" s="105">
        <f t="shared" si="23"/>
        <v>0</v>
      </c>
      <c r="M122" s="106"/>
      <c r="N122" s="2"/>
    </row>
    <row r="123" spans="1:14" ht="25.5" customHeight="1">
      <c r="A123" s="133" t="s">
        <v>43</v>
      </c>
      <c r="B123" s="134"/>
      <c r="C123" s="105">
        <v>0</v>
      </c>
      <c r="D123" s="105">
        <v>6853</v>
      </c>
      <c r="E123" s="105">
        <v>3861</v>
      </c>
      <c r="F123" s="105"/>
      <c r="G123" s="105"/>
      <c r="H123" s="105">
        <v>0</v>
      </c>
      <c r="I123" s="105">
        <v>2992</v>
      </c>
      <c r="J123" s="105">
        <v>0</v>
      </c>
      <c r="K123" s="105">
        <f>SUM(E123:J123)</f>
        <v>6853</v>
      </c>
      <c r="L123" s="105">
        <f t="shared" si="23"/>
        <v>0</v>
      </c>
      <c r="M123" s="106"/>
      <c r="N123" s="2"/>
    </row>
    <row r="124" spans="1:14" ht="25.5" customHeight="1">
      <c r="A124" s="133" t="s">
        <v>197</v>
      </c>
      <c r="B124" s="134"/>
      <c r="C124" s="105">
        <v>0</v>
      </c>
      <c r="D124" s="105">
        <v>2552</v>
      </c>
      <c r="E124" s="105">
        <v>0</v>
      </c>
      <c r="F124" s="105"/>
      <c r="G124" s="105"/>
      <c r="H124" s="105">
        <v>2552</v>
      </c>
      <c r="I124" s="105">
        <v>0</v>
      </c>
      <c r="J124" s="105">
        <v>0</v>
      </c>
      <c r="K124" s="105">
        <f>SUM(E124:J124)</f>
        <v>2552</v>
      </c>
      <c r="L124" s="105">
        <f t="shared" si="23"/>
        <v>0</v>
      </c>
      <c r="M124" s="106"/>
      <c r="N124" s="2"/>
    </row>
    <row r="125" spans="1:14" ht="25.5" customHeight="1">
      <c r="A125" s="133" t="s">
        <v>43</v>
      </c>
      <c r="B125" s="134"/>
      <c r="C125" s="105">
        <v>0</v>
      </c>
      <c r="D125" s="105">
        <v>2315</v>
      </c>
      <c r="E125" s="105">
        <v>0</v>
      </c>
      <c r="F125" s="105"/>
      <c r="G125" s="105"/>
      <c r="H125" s="105">
        <v>2315</v>
      </c>
      <c r="I125" s="105">
        <v>0</v>
      </c>
      <c r="J125" s="105">
        <v>0</v>
      </c>
      <c r="K125" s="105">
        <f>SUM(E125:J125)</f>
        <v>2315</v>
      </c>
      <c r="L125" s="105">
        <f t="shared" si="23"/>
        <v>0</v>
      </c>
      <c r="M125" s="106"/>
      <c r="N125" s="2"/>
    </row>
    <row r="126" spans="1:14" ht="26.25" customHeight="1">
      <c r="A126" s="139" t="s">
        <v>102</v>
      </c>
      <c r="B126" s="140"/>
      <c r="C126" s="16">
        <f>C128+C129+C131+C133+C135+C136+C137</f>
        <v>6412</v>
      </c>
      <c r="D126" s="16">
        <f>D128+D129+D131+D133+D135+D136+D137</f>
        <v>6412</v>
      </c>
      <c r="E126" s="16">
        <f>E128+E129+E131+E133+E135+E136+E137</f>
        <v>2683</v>
      </c>
      <c r="F126" s="16">
        <f>SUM(F128:F137)</f>
        <v>0</v>
      </c>
      <c r="G126" s="16">
        <f>SUM(G128:G137)</f>
        <v>0</v>
      </c>
      <c r="H126" s="16">
        <f>H128+H129+H131+H133+H135+H136+H137</f>
        <v>784</v>
      </c>
      <c r="I126" s="16">
        <f>I128+I129+I131+I133+I135+I136+I137</f>
        <v>0</v>
      </c>
      <c r="J126" s="16">
        <f>J128+J129+J131+J133+J135+J136+J137</f>
        <v>358</v>
      </c>
      <c r="K126" s="16">
        <f>K128+K129+K131+K133+K135+K136+K137</f>
        <v>3825</v>
      </c>
      <c r="L126" s="16">
        <f>L128+L129+L131+L133+L135+L136+L137</f>
        <v>-2587</v>
      </c>
      <c r="M126" s="34"/>
      <c r="N126" s="2"/>
    </row>
    <row r="127" spans="1:14" ht="15.75" customHeight="1">
      <c r="A127" s="170" t="s">
        <v>69</v>
      </c>
      <c r="B127" s="171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34"/>
      <c r="N127" s="2"/>
    </row>
    <row r="128" spans="1:14" ht="17.25" customHeight="1">
      <c r="A128" s="139" t="s">
        <v>121</v>
      </c>
      <c r="B128" s="140"/>
      <c r="C128" s="15">
        <v>1812</v>
      </c>
      <c r="D128" s="15">
        <v>1812</v>
      </c>
      <c r="E128" s="15">
        <v>1022</v>
      </c>
      <c r="F128" s="15"/>
      <c r="G128" s="15"/>
      <c r="H128" s="15">
        <v>84</v>
      </c>
      <c r="I128" s="15">
        <v>0</v>
      </c>
      <c r="J128" s="15">
        <v>0</v>
      </c>
      <c r="K128" s="15">
        <f aca="true" t="shared" si="24" ref="K128:K137">SUM(E128:J128)</f>
        <v>1106</v>
      </c>
      <c r="L128" s="15">
        <f aca="true" t="shared" si="25" ref="L128:L137">K128-D128</f>
        <v>-706</v>
      </c>
      <c r="M128" s="34"/>
      <c r="N128" s="2"/>
    </row>
    <row r="129" spans="1:14" ht="25.5" customHeight="1">
      <c r="A129" s="139" t="s">
        <v>164</v>
      </c>
      <c r="B129" s="140"/>
      <c r="C129" s="15">
        <v>0</v>
      </c>
      <c r="D129" s="15">
        <v>0</v>
      </c>
      <c r="E129" s="15">
        <v>0</v>
      </c>
      <c r="F129" s="15"/>
      <c r="G129" s="15"/>
      <c r="H129" s="15">
        <v>0</v>
      </c>
      <c r="I129" s="15">
        <v>0</v>
      </c>
      <c r="J129" s="15">
        <v>0</v>
      </c>
      <c r="K129" s="15">
        <f t="shared" si="24"/>
        <v>0</v>
      </c>
      <c r="L129" s="15">
        <v>0</v>
      </c>
      <c r="M129" s="34"/>
      <c r="N129" s="2"/>
    </row>
    <row r="130" spans="1:14" ht="17.25" customHeight="1">
      <c r="A130" s="139" t="s">
        <v>120</v>
      </c>
      <c r="B130" s="140"/>
      <c r="C130" s="15">
        <v>0</v>
      </c>
      <c r="D130" s="15">
        <v>0</v>
      </c>
      <c r="E130" s="15">
        <v>0</v>
      </c>
      <c r="F130" s="15"/>
      <c r="G130" s="15"/>
      <c r="H130" s="15">
        <v>0</v>
      </c>
      <c r="I130" s="15">
        <v>0</v>
      </c>
      <c r="J130" s="15">
        <v>0</v>
      </c>
      <c r="K130" s="15">
        <f t="shared" si="24"/>
        <v>0</v>
      </c>
      <c r="L130" s="15"/>
      <c r="M130" s="34"/>
      <c r="N130" s="2"/>
    </row>
    <row r="131" spans="1:14" ht="25.5" customHeight="1">
      <c r="A131" s="139" t="s">
        <v>165</v>
      </c>
      <c r="B131" s="140"/>
      <c r="C131" s="15">
        <v>0</v>
      </c>
      <c r="D131" s="15">
        <v>0</v>
      </c>
      <c r="E131" s="15">
        <v>0</v>
      </c>
      <c r="F131" s="15"/>
      <c r="G131" s="15"/>
      <c r="H131" s="15">
        <v>0</v>
      </c>
      <c r="I131" s="15">
        <v>0</v>
      </c>
      <c r="J131" s="15">
        <v>0</v>
      </c>
      <c r="K131" s="15">
        <f t="shared" si="24"/>
        <v>0</v>
      </c>
      <c r="L131" s="15">
        <v>0</v>
      </c>
      <c r="M131" s="34"/>
      <c r="N131" s="2"/>
    </row>
    <row r="132" spans="1:14" ht="17.25" customHeight="1">
      <c r="A132" s="139" t="s">
        <v>120</v>
      </c>
      <c r="B132" s="140"/>
      <c r="C132" s="15">
        <v>0</v>
      </c>
      <c r="D132" s="15">
        <v>0</v>
      </c>
      <c r="E132" s="15">
        <v>0</v>
      </c>
      <c r="F132" s="15"/>
      <c r="G132" s="15"/>
      <c r="H132" s="15">
        <v>0</v>
      </c>
      <c r="I132" s="15">
        <v>0</v>
      </c>
      <c r="J132" s="15">
        <v>0</v>
      </c>
      <c r="K132" s="15">
        <f t="shared" si="24"/>
        <v>0</v>
      </c>
      <c r="L132" s="15">
        <v>0</v>
      </c>
      <c r="M132" s="34"/>
      <c r="N132" s="2"/>
    </row>
    <row r="133" spans="1:14" ht="17.25" customHeight="1">
      <c r="A133" s="139" t="s">
        <v>122</v>
      </c>
      <c r="B133" s="140"/>
      <c r="C133" s="15">
        <v>0</v>
      </c>
      <c r="D133" s="15">
        <v>0</v>
      </c>
      <c r="E133" s="15">
        <v>0</v>
      </c>
      <c r="F133" s="15"/>
      <c r="G133" s="15"/>
      <c r="H133" s="15">
        <v>0</v>
      </c>
      <c r="I133" s="15">
        <v>0</v>
      </c>
      <c r="J133" s="15"/>
      <c r="K133" s="35">
        <f t="shared" si="24"/>
        <v>0</v>
      </c>
      <c r="L133" s="35">
        <f t="shared" si="25"/>
        <v>0</v>
      </c>
      <c r="M133" s="34"/>
      <c r="N133" s="2"/>
    </row>
    <row r="134" spans="1:14" ht="17.25" customHeight="1">
      <c r="A134" s="139" t="s">
        <v>120</v>
      </c>
      <c r="B134" s="140"/>
      <c r="C134" s="15">
        <v>0</v>
      </c>
      <c r="D134" s="15">
        <v>0</v>
      </c>
      <c r="E134" s="15">
        <v>0</v>
      </c>
      <c r="F134" s="15"/>
      <c r="G134" s="15"/>
      <c r="H134" s="15">
        <v>0</v>
      </c>
      <c r="I134" s="15">
        <v>0</v>
      </c>
      <c r="J134" s="15"/>
      <c r="K134" s="35">
        <f t="shared" si="24"/>
        <v>0</v>
      </c>
      <c r="L134" s="35">
        <f t="shared" si="25"/>
        <v>0</v>
      </c>
      <c r="M134" s="34"/>
      <c r="N134" s="2"/>
    </row>
    <row r="135" spans="1:14" s="23" customFormat="1" ht="30.75" customHeight="1">
      <c r="A135" s="139" t="s">
        <v>139</v>
      </c>
      <c r="B135" s="140"/>
      <c r="C135" s="15">
        <v>2400</v>
      </c>
      <c r="D135" s="15">
        <v>1950</v>
      </c>
      <c r="E135" s="15">
        <v>1192</v>
      </c>
      <c r="F135" s="16"/>
      <c r="G135" s="16"/>
      <c r="H135" s="15">
        <v>0</v>
      </c>
      <c r="I135" s="15">
        <v>0</v>
      </c>
      <c r="J135" s="15">
        <v>358</v>
      </c>
      <c r="K135" s="35">
        <f t="shared" si="24"/>
        <v>1550</v>
      </c>
      <c r="L135" s="35">
        <f t="shared" si="25"/>
        <v>-400</v>
      </c>
      <c r="M135" s="7"/>
      <c r="N135" s="22"/>
    </row>
    <row r="136" spans="1:14" s="23" customFormat="1" ht="23.25" customHeight="1">
      <c r="A136" s="139" t="s">
        <v>140</v>
      </c>
      <c r="B136" s="140"/>
      <c r="C136" s="15">
        <v>800</v>
      </c>
      <c r="D136" s="15">
        <v>1250</v>
      </c>
      <c r="E136" s="15">
        <v>173</v>
      </c>
      <c r="F136" s="16"/>
      <c r="G136" s="16"/>
      <c r="H136" s="15">
        <v>400</v>
      </c>
      <c r="I136" s="15">
        <v>0</v>
      </c>
      <c r="J136" s="15">
        <v>0</v>
      </c>
      <c r="K136" s="35">
        <f t="shared" si="24"/>
        <v>573</v>
      </c>
      <c r="L136" s="35">
        <f t="shared" si="25"/>
        <v>-677</v>
      </c>
      <c r="M136" s="7"/>
      <c r="N136" s="22"/>
    </row>
    <row r="137" spans="1:14" s="23" customFormat="1" ht="23.25" customHeight="1">
      <c r="A137" s="139" t="s">
        <v>141</v>
      </c>
      <c r="B137" s="140"/>
      <c r="C137" s="15">
        <v>1400</v>
      </c>
      <c r="D137" s="15">
        <v>1400</v>
      </c>
      <c r="E137" s="15">
        <v>296</v>
      </c>
      <c r="F137" s="16"/>
      <c r="G137" s="16"/>
      <c r="H137" s="15">
        <v>300</v>
      </c>
      <c r="I137" s="15">
        <v>0</v>
      </c>
      <c r="J137" s="15">
        <v>0</v>
      </c>
      <c r="K137" s="35">
        <f t="shared" si="24"/>
        <v>596</v>
      </c>
      <c r="L137" s="35">
        <f t="shared" si="25"/>
        <v>-804</v>
      </c>
      <c r="M137" s="7"/>
      <c r="N137" s="22"/>
    </row>
    <row r="138" spans="1:14" ht="29.25" customHeight="1">
      <c r="A138" s="139" t="s">
        <v>103</v>
      </c>
      <c r="B138" s="140"/>
      <c r="C138" s="16">
        <f aca="true" t="shared" si="26" ref="C138:L138">SUM(C140:C148)</f>
        <v>12880</v>
      </c>
      <c r="D138" s="16">
        <f t="shared" si="26"/>
        <v>13030</v>
      </c>
      <c r="E138" s="16">
        <f t="shared" si="26"/>
        <v>7727</v>
      </c>
      <c r="F138" s="16">
        <f t="shared" si="26"/>
        <v>0</v>
      </c>
      <c r="G138" s="16">
        <f t="shared" si="26"/>
        <v>0</v>
      </c>
      <c r="H138" s="16">
        <f t="shared" si="26"/>
        <v>992</v>
      </c>
      <c r="I138" s="16">
        <f t="shared" si="26"/>
        <v>992</v>
      </c>
      <c r="J138" s="16">
        <f t="shared" si="26"/>
        <v>2191</v>
      </c>
      <c r="K138" s="16">
        <f t="shared" si="26"/>
        <v>11902</v>
      </c>
      <c r="L138" s="16">
        <f t="shared" si="26"/>
        <v>-1128</v>
      </c>
      <c r="M138" s="34"/>
      <c r="N138" s="2"/>
    </row>
    <row r="139" spans="1:14" ht="12" customHeight="1">
      <c r="A139" s="143" t="s">
        <v>26</v>
      </c>
      <c r="B139" s="14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34"/>
      <c r="N139" s="2"/>
    </row>
    <row r="140" spans="1:14" ht="25.5" customHeight="1">
      <c r="A140" s="139" t="s">
        <v>113</v>
      </c>
      <c r="B140" s="140"/>
      <c r="C140" s="15">
        <v>7923</v>
      </c>
      <c r="D140" s="15">
        <v>7923</v>
      </c>
      <c r="E140" s="15">
        <v>5960</v>
      </c>
      <c r="F140" s="15"/>
      <c r="G140" s="15"/>
      <c r="H140" s="15">
        <v>754</v>
      </c>
      <c r="I140" s="15">
        <v>754</v>
      </c>
      <c r="J140" s="15">
        <v>754</v>
      </c>
      <c r="K140" s="15">
        <f>E140+H140+I140+J140</f>
        <v>8222</v>
      </c>
      <c r="L140" s="15">
        <f>K140-D140</f>
        <v>299</v>
      </c>
      <c r="M140" s="54"/>
      <c r="N140" s="2"/>
    </row>
    <row r="141" spans="1:14" ht="24.75" customHeight="1">
      <c r="A141" s="139" t="s">
        <v>248</v>
      </c>
      <c r="B141" s="140"/>
      <c r="C141" s="15">
        <v>200</v>
      </c>
      <c r="D141" s="15">
        <v>175</v>
      </c>
      <c r="E141" s="15">
        <v>175</v>
      </c>
      <c r="F141" s="15"/>
      <c r="G141" s="15"/>
      <c r="H141" s="15">
        <v>0</v>
      </c>
      <c r="I141" s="15">
        <v>0</v>
      </c>
      <c r="J141" s="15">
        <v>0</v>
      </c>
      <c r="K141" s="15">
        <f>E141+H141+I141+J141</f>
        <v>175</v>
      </c>
      <c r="L141" s="15">
        <f>K141-D141</f>
        <v>0</v>
      </c>
      <c r="M141" s="34"/>
      <c r="N141" s="2"/>
    </row>
    <row r="142" spans="1:14" ht="27.75" customHeight="1">
      <c r="A142" s="139" t="s">
        <v>251</v>
      </c>
      <c r="B142" s="140"/>
      <c r="C142" s="15">
        <v>0</v>
      </c>
      <c r="D142" s="15">
        <v>200</v>
      </c>
      <c r="E142" s="15">
        <v>58</v>
      </c>
      <c r="F142" s="15"/>
      <c r="G142" s="15"/>
      <c r="H142" s="15">
        <v>0</v>
      </c>
      <c r="I142" s="15">
        <v>0</v>
      </c>
      <c r="J142" s="15">
        <v>0</v>
      </c>
      <c r="K142" s="15">
        <f aca="true" t="shared" si="27" ref="K142:K148">E142+H142+I142+J142</f>
        <v>58</v>
      </c>
      <c r="L142" s="15">
        <f aca="true" t="shared" si="28" ref="L142:L148">K142-D142</f>
        <v>-142</v>
      </c>
      <c r="M142" s="34"/>
      <c r="N142" s="2"/>
    </row>
    <row r="143" spans="1:14" ht="38.25" customHeight="1">
      <c r="A143" s="139" t="s">
        <v>147</v>
      </c>
      <c r="B143" s="140"/>
      <c r="C143" s="15">
        <v>248</v>
      </c>
      <c r="D143" s="15">
        <v>248</v>
      </c>
      <c r="E143" s="15">
        <v>155</v>
      </c>
      <c r="F143" s="15"/>
      <c r="G143" s="15"/>
      <c r="H143" s="15">
        <v>31</v>
      </c>
      <c r="I143" s="15">
        <v>31</v>
      </c>
      <c r="J143" s="15">
        <v>31</v>
      </c>
      <c r="K143" s="15">
        <f t="shared" si="27"/>
        <v>248</v>
      </c>
      <c r="L143" s="15">
        <f t="shared" si="28"/>
        <v>0</v>
      </c>
      <c r="M143" s="34"/>
      <c r="N143" s="2"/>
    </row>
    <row r="144" spans="1:14" ht="39" customHeight="1">
      <c r="A144" s="147" t="s">
        <v>144</v>
      </c>
      <c r="B144" s="148"/>
      <c r="C144" s="77">
        <v>494</v>
      </c>
      <c r="D144" s="77">
        <v>494</v>
      </c>
      <c r="E144" s="77">
        <v>293</v>
      </c>
      <c r="F144" s="77"/>
      <c r="G144" s="77"/>
      <c r="H144" s="77">
        <v>67</v>
      </c>
      <c r="I144" s="77">
        <v>67</v>
      </c>
      <c r="J144" s="77">
        <v>67</v>
      </c>
      <c r="K144" s="77">
        <f t="shared" si="27"/>
        <v>494</v>
      </c>
      <c r="L144" s="77">
        <f t="shared" si="28"/>
        <v>0</v>
      </c>
      <c r="M144" s="78"/>
      <c r="N144" s="2"/>
    </row>
    <row r="145" spans="1:14" ht="37.5" customHeight="1">
      <c r="A145" s="139" t="s">
        <v>146</v>
      </c>
      <c r="B145" s="140"/>
      <c r="C145" s="77">
        <v>0</v>
      </c>
      <c r="D145" s="77">
        <v>0</v>
      </c>
      <c r="E145" s="77">
        <v>0</v>
      </c>
      <c r="F145" s="77"/>
      <c r="G145" s="77"/>
      <c r="H145" s="77">
        <v>0</v>
      </c>
      <c r="I145" s="77">
        <v>0</v>
      </c>
      <c r="J145" s="77">
        <v>0</v>
      </c>
      <c r="K145" s="77">
        <f t="shared" si="27"/>
        <v>0</v>
      </c>
      <c r="L145" s="77">
        <f t="shared" si="28"/>
        <v>0</v>
      </c>
      <c r="M145" s="78"/>
      <c r="N145" s="2"/>
    </row>
    <row r="146" spans="1:14" ht="39.75" customHeight="1">
      <c r="A146" s="139" t="s">
        <v>145</v>
      </c>
      <c r="B146" s="140"/>
      <c r="C146" s="15">
        <v>595</v>
      </c>
      <c r="D146" s="15">
        <v>595</v>
      </c>
      <c r="E146" s="15">
        <v>176</v>
      </c>
      <c r="F146" s="15"/>
      <c r="G146" s="15"/>
      <c r="H146" s="15">
        <v>140</v>
      </c>
      <c r="I146" s="15">
        <v>140</v>
      </c>
      <c r="J146" s="15">
        <v>139</v>
      </c>
      <c r="K146" s="15">
        <f t="shared" si="27"/>
        <v>595</v>
      </c>
      <c r="L146" s="15">
        <f t="shared" si="28"/>
        <v>0</v>
      </c>
      <c r="M146" s="13"/>
      <c r="N146" s="2"/>
    </row>
    <row r="147" spans="1:14" ht="22.5" customHeight="1">
      <c r="A147" s="139" t="s">
        <v>142</v>
      </c>
      <c r="B147" s="140"/>
      <c r="C147" s="15">
        <v>120</v>
      </c>
      <c r="D147" s="15">
        <v>120</v>
      </c>
      <c r="E147" s="15">
        <v>35</v>
      </c>
      <c r="F147" s="15"/>
      <c r="G147" s="15"/>
      <c r="H147" s="15">
        <v>0</v>
      </c>
      <c r="I147" s="15">
        <v>0</v>
      </c>
      <c r="J147" s="15">
        <v>0</v>
      </c>
      <c r="K147" s="15">
        <f t="shared" si="27"/>
        <v>35</v>
      </c>
      <c r="L147" s="15">
        <f t="shared" si="28"/>
        <v>-85</v>
      </c>
      <c r="M147" s="34"/>
      <c r="N147" s="2"/>
    </row>
    <row r="148" spans="1:14" ht="27" customHeight="1">
      <c r="A148" s="139" t="s">
        <v>143</v>
      </c>
      <c r="B148" s="140"/>
      <c r="C148" s="15">
        <v>3300</v>
      </c>
      <c r="D148" s="15">
        <v>3275</v>
      </c>
      <c r="E148" s="15">
        <v>875</v>
      </c>
      <c r="F148" s="15"/>
      <c r="G148" s="15"/>
      <c r="H148" s="15">
        <v>0</v>
      </c>
      <c r="I148" s="15">
        <v>0</v>
      </c>
      <c r="J148" s="15">
        <v>1200</v>
      </c>
      <c r="K148" s="15">
        <f t="shared" si="27"/>
        <v>2075</v>
      </c>
      <c r="L148" s="15">
        <f t="shared" si="28"/>
        <v>-1200</v>
      </c>
      <c r="M148" s="13"/>
      <c r="N148" s="2"/>
    </row>
    <row r="149" spans="1:14" ht="15">
      <c r="A149" s="135" t="s">
        <v>10</v>
      </c>
      <c r="B149" s="136"/>
      <c r="C149" s="14">
        <f>C151+C160+C173+C201</f>
        <v>804139</v>
      </c>
      <c r="D149" s="14">
        <f>D151+D160+D173+D201</f>
        <v>1023175</v>
      </c>
      <c r="E149" s="14">
        <f>E151+E160+E173+E201</f>
        <v>587446</v>
      </c>
      <c r="F149" s="14">
        <f>F151+F160+F173+F201-F155-F180-F182-F184</f>
        <v>0</v>
      </c>
      <c r="G149" s="14">
        <f>G151+G160+G173+G201-G155-G180-G182-G184</f>
        <v>0</v>
      </c>
      <c r="H149" s="14">
        <f>H151+H160+H173+H201</f>
        <v>58562</v>
      </c>
      <c r="I149" s="14">
        <f>I151+I160+I173+I201</f>
        <v>257023</v>
      </c>
      <c r="J149" s="14">
        <f>J151+J160+J173+J201</f>
        <v>95057</v>
      </c>
      <c r="K149" s="14">
        <f>K151+K160+K173+K201</f>
        <v>998088</v>
      </c>
      <c r="L149" s="14">
        <f>L151+L160+L173+L201</f>
        <v>-25087</v>
      </c>
      <c r="M149" s="9"/>
      <c r="N149" s="2"/>
    </row>
    <row r="150" spans="1:14" ht="11.25" customHeight="1">
      <c r="A150" s="143" t="s">
        <v>7</v>
      </c>
      <c r="B150" s="14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55"/>
      <c r="N150" s="2"/>
    </row>
    <row r="151" spans="1:14" ht="36.75" customHeight="1">
      <c r="A151" s="118" t="s">
        <v>36</v>
      </c>
      <c r="B151" s="119"/>
      <c r="C151" s="115">
        <f>C153+C154+C156+C157+C158+C159</f>
        <v>10658</v>
      </c>
      <c r="D151" s="115">
        <f aca="true" t="shared" si="29" ref="D151:J151">D153+D154+D156+D157+D158+D159</f>
        <v>16763</v>
      </c>
      <c r="E151" s="115">
        <f t="shared" si="29"/>
        <v>12526</v>
      </c>
      <c r="F151" s="115">
        <f t="shared" si="29"/>
        <v>0</v>
      </c>
      <c r="G151" s="115">
        <f t="shared" si="29"/>
        <v>0</v>
      </c>
      <c r="H151" s="115">
        <f t="shared" si="29"/>
        <v>3104</v>
      </c>
      <c r="I151" s="115">
        <f t="shared" si="29"/>
        <v>926</v>
      </c>
      <c r="J151" s="115">
        <f t="shared" si="29"/>
        <v>926</v>
      </c>
      <c r="K151" s="115">
        <f>E151+H151+I151+J151</f>
        <v>17482</v>
      </c>
      <c r="L151" s="115">
        <f>L153+L154+L156+L157+L159</f>
        <v>719</v>
      </c>
      <c r="M151" s="109"/>
      <c r="N151" s="2"/>
    </row>
    <row r="152" spans="1:14" ht="14.25" customHeight="1">
      <c r="A152" s="137" t="s">
        <v>26</v>
      </c>
      <c r="B152" s="13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9"/>
      <c r="N152" s="2"/>
    </row>
    <row r="153" spans="1:14" ht="21" customHeight="1">
      <c r="A153" s="133" t="s">
        <v>93</v>
      </c>
      <c r="B153" s="134"/>
      <c r="C153" s="105">
        <v>8000</v>
      </c>
      <c r="D153" s="105">
        <v>9535</v>
      </c>
      <c r="E153" s="105">
        <v>7684</v>
      </c>
      <c r="F153" s="105"/>
      <c r="G153" s="105"/>
      <c r="H153" s="105">
        <v>926</v>
      </c>
      <c r="I153" s="105">
        <v>926</v>
      </c>
      <c r="J153" s="105">
        <v>926</v>
      </c>
      <c r="K153" s="105">
        <f aca="true" t="shared" si="30" ref="K153:K159">SUM(E153:J153)</f>
        <v>10462</v>
      </c>
      <c r="L153" s="110">
        <f>K153-D153</f>
        <v>927</v>
      </c>
      <c r="M153" s="111" t="s">
        <v>258</v>
      </c>
      <c r="N153" s="2"/>
    </row>
    <row r="154" spans="1:14" ht="23.25" customHeight="1">
      <c r="A154" s="133" t="s">
        <v>154</v>
      </c>
      <c r="B154" s="134"/>
      <c r="C154" s="105">
        <v>2508</v>
      </c>
      <c r="D154" s="105">
        <v>0</v>
      </c>
      <c r="E154" s="105">
        <v>0</v>
      </c>
      <c r="F154" s="105"/>
      <c r="G154" s="105"/>
      <c r="H154" s="105">
        <v>0</v>
      </c>
      <c r="I154" s="105">
        <v>0</v>
      </c>
      <c r="J154" s="105">
        <v>0</v>
      </c>
      <c r="K154" s="105">
        <f t="shared" si="30"/>
        <v>0</v>
      </c>
      <c r="L154" s="110">
        <f>K154-D154</f>
        <v>0</v>
      </c>
      <c r="M154" s="109"/>
      <c r="N154" s="2"/>
    </row>
    <row r="155" spans="1:14" ht="23.25" customHeight="1">
      <c r="A155" s="145" t="s">
        <v>162</v>
      </c>
      <c r="B155" s="146"/>
      <c r="C155" s="105">
        <v>2275</v>
      </c>
      <c r="D155" s="105">
        <v>0</v>
      </c>
      <c r="E155" s="105">
        <v>0</v>
      </c>
      <c r="F155" s="105"/>
      <c r="G155" s="105"/>
      <c r="H155" s="105">
        <v>0</v>
      </c>
      <c r="I155" s="105">
        <v>0</v>
      </c>
      <c r="J155" s="105">
        <v>0</v>
      </c>
      <c r="K155" s="105">
        <f t="shared" si="30"/>
        <v>0</v>
      </c>
      <c r="L155" s="110"/>
      <c r="M155" s="109"/>
      <c r="N155" s="2"/>
    </row>
    <row r="156" spans="1:14" ht="24" customHeight="1">
      <c r="A156" s="133" t="s">
        <v>155</v>
      </c>
      <c r="B156" s="134"/>
      <c r="C156" s="105">
        <v>0</v>
      </c>
      <c r="D156" s="105">
        <v>1262</v>
      </c>
      <c r="E156" s="105">
        <v>1262</v>
      </c>
      <c r="F156" s="105"/>
      <c r="G156" s="105"/>
      <c r="H156" s="105">
        <v>0</v>
      </c>
      <c r="I156" s="105">
        <v>0</v>
      </c>
      <c r="J156" s="105">
        <v>0</v>
      </c>
      <c r="K156" s="105">
        <f t="shared" si="30"/>
        <v>1262</v>
      </c>
      <c r="L156" s="110">
        <f aca="true" t="shared" si="31" ref="L156:L164">K156-D156</f>
        <v>0</v>
      </c>
      <c r="M156" s="112"/>
      <c r="N156" s="2"/>
    </row>
    <row r="157" spans="1:14" ht="30" customHeight="1">
      <c r="A157" s="133" t="s">
        <v>156</v>
      </c>
      <c r="B157" s="134"/>
      <c r="C157" s="105">
        <v>0</v>
      </c>
      <c r="D157" s="105">
        <v>5620</v>
      </c>
      <c r="E157" s="105">
        <v>3442</v>
      </c>
      <c r="F157" s="105"/>
      <c r="G157" s="105"/>
      <c r="H157" s="105">
        <v>2178</v>
      </c>
      <c r="I157" s="105">
        <v>0</v>
      </c>
      <c r="J157" s="105">
        <v>0</v>
      </c>
      <c r="K157" s="105">
        <f t="shared" si="30"/>
        <v>5620</v>
      </c>
      <c r="L157" s="110">
        <f t="shared" si="31"/>
        <v>0</v>
      </c>
      <c r="M157" s="109"/>
      <c r="N157" s="2"/>
    </row>
    <row r="158" spans="1:14" ht="27" customHeight="1">
      <c r="A158" s="145" t="s">
        <v>257</v>
      </c>
      <c r="B158" s="146"/>
      <c r="C158" s="108">
        <v>0</v>
      </c>
      <c r="D158" s="105">
        <v>96</v>
      </c>
      <c r="E158" s="105">
        <v>96</v>
      </c>
      <c r="F158" s="105"/>
      <c r="G158" s="105"/>
      <c r="H158" s="105">
        <v>0</v>
      </c>
      <c r="I158" s="105">
        <v>0</v>
      </c>
      <c r="J158" s="105">
        <v>0</v>
      </c>
      <c r="K158" s="105">
        <f t="shared" si="30"/>
        <v>96</v>
      </c>
      <c r="L158" s="110">
        <f t="shared" si="31"/>
        <v>0</v>
      </c>
      <c r="M158" s="109"/>
      <c r="N158" s="2"/>
    </row>
    <row r="159" spans="1:14" ht="26.25" customHeight="1">
      <c r="A159" s="133" t="s">
        <v>157</v>
      </c>
      <c r="B159" s="134"/>
      <c r="C159" s="105">
        <v>150</v>
      </c>
      <c r="D159" s="105">
        <v>250</v>
      </c>
      <c r="E159" s="105">
        <v>42</v>
      </c>
      <c r="F159" s="105"/>
      <c r="G159" s="105"/>
      <c r="H159" s="105">
        <v>0</v>
      </c>
      <c r="I159" s="105">
        <v>0</v>
      </c>
      <c r="J159" s="105">
        <v>0</v>
      </c>
      <c r="K159" s="105">
        <f t="shared" si="30"/>
        <v>42</v>
      </c>
      <c r="L159" s="110">
        <f t="shared" si="31"/>
        <v>-208</v>
      </c>
      <c r="M159" s="111" t="s">
        <v>259</v>
      </c>
      <c r="N159" s="2"/>
    </row>
    <row r="160" spans="1:14" ht="22.5" customHeight="1">
      <c r="A160" s="151" t="s">
        <v>37</v>
      </c>
      <c r="B160" s="152"/>
      <c r="C160" s="115">
        <f>C161+C163+C164+C165+C167+C169+C170+C171+C172</f>
        <v>108498</v>
      </c>
      <c r="D160" s="115">
        <f>D161+D163+D164+D165+D167+D169+D170+D171+D172</f>
        <v>262752</v>
      </c>
      <c r="E160" s="115">
        <f aca="true" t="shared" si="32" ref="E160:J160">E161+E163+E164+E165+E167+E169+E170+E171+E172</f>
        <v>207884</v>
      </c>
      <c r="F160" s="115">
        <f t="shared" si="32"/>
        <v>0</v>
      </c>
      <c r="G160" s="115">
        <f t="shared" si="32"/>
        <v>0</v>
      </c>
      <c r="H160" s="115">
        <f t="shared" si="32"/>
        <v>4074</v>
      </c>
      <c r="I160" s="115">
        <f t="shared" si="32"/>
        <v>28137</v>
      </c>
      <c r="J160" s="115">
        <f t="shared" si="32"/>
        <v>11000</v>
      </c>
      <c r="K160" s="115">
        <f>E160+H160+I160+J160</f>
        <v>251095</v>
      </c>
      <c r="L160" s="115">
        <f t="shared" si="31"/>
        <v>-11657</v>
      </c>
      <c r="M160" s="113"/>
      <c r="N160" s="2"/>
    </row>
    <row r="161" spans="1:14" ht="36" customHeight="1">
      <c r="A161" s="133" t="s">
        <v>158</v>
      </c>
      <c r="B161" s="134"/>
      <c r="C161" s="105">
        <v>63393</v>
      </c>
      <c r="D161" s="105">
        <v>56746</v>
      </c>
      <c r="E161" s="105">
        <v>54144</v>
      </c>
      <c r="F161" s="105"/>
      <c r="G161" s="105"/>
      <c r="H161" s="105">
        <v>0</v>
      </c>
      <c r="I161" s="105">
        <v>0</v>
      </c>
      <c r="J161" s="105">
        <v>0</v>
      </c>
      <c r="K161" s="105">
        <f aca="true" t="shared" si="33" ref="K161:K171">SUM(E161:J161)</f>
        <v>54144</v>
      </c>
      <c r="L161" s="105">
        <f t="shared" si="31"/>
        <v>-2602</v>
      </c>
      <c r="M161" s="107" t="s">
        <v>266</v>
      </c>
      <c r="N161" s="2"/>
    </row>
    <row r="162" spans="1:14" ht="24" customHeight="1">
      <c r="A162" s="133" t="s">
        <v>162</v>
      </c>
      <c r="B162" s="134"/>
      <c r="C162" s="105">
        <v>48754</v>
      </c>
      <c r="D162" s="105">
        <v>47610</v>
      </c>
      <c r="E162" s="105">
        <v>45427</v>
      </c>
      <c r="F162" s="105"/>
      <c r="G162" s="105"/>
      <c r="H162" s="105">
        <v>0</v>
      </c>
      <c r="I162" s="105">
        <v>0</v>
      </c>
      <c r="J162" s="105">
        <v>0</v>
      </c>
      <c r="K162" s="105">
        <f t="shared" si="33"/>
        <v>45427</v>
      </c>
      <c r="L162" s="105">
        <f t="shared" si="31"/>
        <v>-2183</v>
      </c>
      <c r="M162" s="113"/>
      <c r="N162" s="2"/>
    </row>
    <row r="163" spans="1:14" ht="24" customHeight="1">
      <c r="A163" s="133" t="s">
        <v>260</v>
      </c>
      <c r="B163" s="134"/>
      <c r="C163" s="105">
        <v>14500</v>
      </c>
      <c r="D163" s="105">
        <v>0</v>
      </c>
      <c r="E163" s="105">
        <v>0</v>
      </c>
      <c r="F163" s="105"/>
      <c r="G163" s="105"/>
      <c r="H163" s="105">
        <v>0</v>
      </c>
      <c r="I163" s="105">
        <v>0</v>
      </c>
      <c r="J163" s="105">
        <v>0</v>
      </c>
      <c r="K163" s="105">
        <f t="shared" si="33"/>
        <v>0</v>
      </c>
      <c r="L163" s="105">
        <f t="shared" si="31"/>
        <v>0</v>
      </c>
      <c r="M163" s="113"/>
      <c r="N163" s="2"/>
    </row>
    <row r="164" spans="1:14" ht="24" customHeight="1">
      <c r="A164" s="145" t="s">
        <v>261</v>
      </c>
      <c r="B164" s="146"/>
      <c r="C164" s="105">
        <v>2000</v>
      </c>
      <c r="D164" s="105">
        <v>4758</v>
      </c>
      <c r="E164" s="105">
        <v>3740</v>
      </c>
      <c r="F164" s="105"/>
      <c r="G164" s="105"/>
      <c r="H164" s="105">
        <v>300</v>
      </c>
      <c r="I164" s="105">
        <v>718</v>
      </c>
      <c r="J164" s="105">
        <v>0</v>
      </c>
      <c r="K164" s="105">
        <f t="shared" si="33"/>
        <v>4758</v>
      </c>
      <c r="L164" s="105">
        <f t="shared" si="31"/>
        <v>0</v>
      </c>
      <c r="M164" s="113"/>
      <c r="N164" s="2"/>
    </row>
    <row r="165" spans="1:14" ht="24" customHeight="1">
      <c r="A165" s="145" t="s">
        <v>204</v>
      </c>
      <c r="B165" s="146"/>
      <c r="C165" s="105">
        <v>4005</v>
      </c>
      <c r="D165" s="105">
        <v>27055</v>
      </c>
      <c r="E165" s="105">
        <v>0</v>
      </c>
      <c r="F165" s="105"/>
      <c r="G165" s="105"/>
      <c r="H165" s="105">
        <v>0</v>
      </c>
      <c r="I165" s="105">
        <v>18005</v>
      </c>
      <c r="J165" s="105">
        <v>0</v>
      </c>
      <c r="K165" s="105">
        <f t="shared" si="33"/>
        <v>18005</v>
      </c>
      <c r="L165" s="105">
        <f aca="true" t="shared" si="34" ref="L165:L170">K165-D165</f>
        <v>-9050</v>
      </c>
      <c r="M165" s="107" t="s">
        <v>267</v>
      </c>
      <c r="N165" s="2"/>
    </row>
    <row r="166" spans="1:14" ht="24" customHeight="1">
      <c r="A166" s="145" t="s">
        <v>162</v>
      </c>
      <c r="B166" s="146"/>
      <c r="C166" s="105">
        <v>0</v>
      </c>
      <c r="D166" s="105">
        <v>25053</v>
      </c>
      <c r="E166" s="105">
        <v>0</v>
      </c>
      <c r="F166" s="105"/>
      <c r="G166" s="105"/>
      <c r="H166" s="105">
        <v>0</v>
      </c>
      <c r="I166" s="105">
        <v>16673</v>
      </c>
      <c r="J166" s="105">
        <v>0</v>
      </c>
      <c r="K166" s="105">
        <f t="shared" si="33"/>
        <v>16673</v>
      </c>
      <c r="L166" s="105">
        <f t="shared" si="34"/>
        <v>-8380</v>
      </c>
      <c r="M166" s="113"/>
      <c r="N166" s="2"/>
    </row>
    <row r="167" spans="1:14" ht="24" customHeight="1">
      <c r="A167" s="145" t="s">
        <v>198</v>
      </c>
      <c r="B167" s="146"/>
      <c r="C167" s="105">
        <v>600</v>
      </c>
      <c r="D167" s="105">
        <v>7625</v>
      </c>
      <c r="E167" s="105">
        <v>0</v>
      </c>
      <c r="F167" s="105"/>
      <c r="G167" s="105"/>
      <c r="H167" s="105">
        <v>710</v>
      </c>
      <c r="I167" s="105">
        <v>6915</v>
      </c>
      <c r="J167" s="105">
        <v>0</v>
      </c>
      <c r="K167" s="105">
        <f t="shared" si="33"/>
        <v>7625</v>
      </c>
      <c r="L167" s="105">
        <f t="shared" si="34"/>
        <v>0</v>
      </c>
      <c r="M167" s="113"/>
      <c r="N167" s="2"/>
    </row>
    <row r="168" spans="1:14" ht="24" customHeight="1">
      <c r="A168" s="145" t="s">
        <v>162</v>
      </c>
      <c r="B168" s="146"/>
      <c r="C168" s="105">
        <v>0</v>
      </c>
      <c r="D168" s="105">
        <v>6915</v>
      </c>
      <c r="E168" s="105">
        <v>0</v>
      </c>
      <c r="F168" s="105"/>
      <c r="G168" s="105"/>
      <c r="H168" s="105">
        <v>0</v>
      </c>
      <c r="I168" s="105">
        <v>6915</v>
      </c>
      <c r="J168" s="105">
        <v>0</v>
      </c>
      <c r="K168" s="105">
        <f t="shared" si="33"/>
        <v>6915</v>
      </c>
      <c r="L168" s="105">
        <f t="shared" si="34"/>
        <v>0</v>
      </c>
      <c r="M168" s="113"/>
      <c r="N168" s="2"/>
    </row>
    <row r="169" spans="1:14" ht="24" customHeight="1">
      <c r="A169" s="133" t="s">
        <v>262</v>
      </c>
      <c r="B169" s="134"/>
      <c r="C169" s="105">
        <v>20000</v>
      </c>
      <c r="D169" s="105">
        <v>150000</v>
      </c>
      <c r="E169" s="105">
        <v>150000</v>
      </c>
      <c r="F169" s="105"/>
      <c r="G169" s="105"/>
      <c r="H169" s="105">
        <v>0</v>
      </c>
      <c r="I169" s="105">
        <v>0</v>
      </c>
      <c r="J169" s="105">
        <v>0</v>
      </c>
      <c r="K169" s="105">
        <f t="shared" si="33"/>
        <v>150000</v>
      </c>
      <c r="L169" s="105">
        <f t="shared" si="34"/>
        <v>0</v>
      </c>
      <c r="M169" s="113"/>
      <c r="N169" s="2"/>
    </row>
    <row r="170" spans="1:14" ht="24" customHeight="1">
      <c r="A170" s="149" t="s">
        <v>263</v>
      </c>
      <c r="B170" s="150"/>
      <c r="C170" s="105">
        <v>4000</v>
      </c>
      <c r="D170" s="105">
        <v>2500</v>
      </c>
      <c r="E170" s="105">
        <v>0</v>
      </c>
      <c r="F170" s="105"/>
      <c r="G170" s="105"/>
      <c r="H170" s="105">
        <v>0</v>
      </c>
      <c r="I170" s="105">
        <v>2499</v>
      </c>
      <c r="J170" s="105">
        <v>0</v>
      </c>
      <c r="K170" s="105">
        <f t="shared" si="33"/>
        <v>2499</v>
      </c>
      <c r="L170" s="105">
        <f t="shared" si="34"/>
        <v>-1</v>
      </c>
      <c r="M170" s="113"/>
      <c r="N170" s="2"/>
    </row>
    <row r="171" spans="1:14" ht="24" customHeight="1">
      <c r="A171" s="133" t="s">
        <v>264</v>
      </c>
      <c r="B171" s="134"/>
      <c r="C171" s="105">
        <v>0</v>
      </c>
      <c r="D171" s="105">
        <v>11000</v>
      </c>
      <c r="E171" s="105">
        <v>0</v>
      </c>
      <c r="F171" s="105"/>
      <c r="G171" s="105"/>
      <c r="H171" s="105">
        <v>0</v>
      </c>
      <c r="I171" s="105">
        <v>0</v>
      </c>
      <c r="J171" s="105">
        <v>11000</v>
      </c>
      <c r="K171" s="105">
        <f t="shared" si="33"/>
        <v>11000</v>
      </c>
      <c r="L171" s="105"/>
      <c r="M171" s="113"/>
      <c r="N171" s="2"/>
    </row>
    <row r="172" spans="1:14" ht="28.5" customHeight="1">
      <c r="A172" s="133" t="s">
        <v>265</v>
      </c>
      <c r="B172" s="134"/>
      <c r="C172" s="105">
        <v>0</v>
      </c>
      <c r="D172" s="105">
        <v>3068</v>
      </c>
      <c r="E172" s="105">
        <v>0</v>
      </c>
      <c r="F172" s="105"/>
      <c r="G172" s="105"/>
      <c r="H172" s="105">
        <v>3064</v>
      </c>
      <c r="I172" s="105">
        <v>0</v>
      </c>
      <c r="J172" s="105">
        <v>0</v>
      </c>
      <c r="K172" s="105">
        <f>SUM(E172:J172)</f>
        <v>3064</v>
      </c>
      <c r="L172" s="105">
        <f>K172-D172</f>
        <v>-4</v>
      </c>
      <c r="M172" s="113"/>
      <c r="N172" s="2"/>
    </row>
    <row r="173" spans="1:14" ht="24" customHeight="1">
      <c r="A173" s="151" t="s">
        <v>38</v>
      </c>
      <c r="B173" s="152"/>
      <c r="C173" s="115">
        <f>C174+C175+C176+C191+C196</f>
        <v>612350</v>
      </c>
      <c r="D173" s="115">
        <f aca="true" t="shared" si="35" ref="D173:K173">D174+D175+D176+D191+D196</f>
        <v>742932</v>
      </c>
      <c r="E173" s="115">
        <f t="shared" si="35"/>
        <v>366574</v>
      </c>
      <c r="F173" s="115">
        <f t="shared" si="35"/>
        <v>0</v>
      </c>
      <c r="G173" s="115">
        <f t="shared" si="35"/>
        <v>0</v>
      </c>
      <c r="H173" s="115">
        <f t="shared" si="35"/>
        <v>51327</v>
      </c>
      <c r="I173" s="115">
        <f t="shared" si="35"/>
        <v>227903</v>
      </c>
      <c r="J173" s="115">
        <f t="shared" si="35"/>
        <v>82979</v>
      </c>
      <c r="K173" s="115">
        <f t="shared" si="35"/>
        <v>728783</v>
      </c>
      <c r="L173" s="115">
        <f aca="true" t="shared" si="36" ref="L173:L187">K173-D173</f>
        <v>-14149</v>
      </c>
      <c r="M173" s="113"/>
      <c r="N173" s="2"/>
    </row>
    <row r="174" spans="1:14" ht="27.75" customHeight="1">
      <c r="A174" s="133" t="s">
        <v>159</v>
      </c>
      <c r="B174" s="134"/>
      <c r="C174" s="105">
        <v>3487</v>
      </c>
      <c r="D174" s="105">
        <v>3494</v>
      </c>
      <c r="E174" s="105">
        <v>3494</v>
      </c>
      <c r="F174" s="105"/>
      <c r="G174" s="105"/>
      <c r="H174" s="105">
        <v>0</v>
      </c>
      <c r="I174" s="105">
        <v>0</v>
      </c>
      <c r="J174" s="105">
        <v>0</v>
      </c>
      <c r="K174" s="105">
        <f>J174+I174+H174+E174</f>
        <v>3494</v>
      </c>
      <c r="L174" s="105">
        <f t="shared" si="36"/>
        <v>0</v>
      </c>
      <c r="M174" s="113"/>
      <c r="N174" s="2"/>
    </row>
    <row r="175" spans="1:14" ht="18" customHeight="1">
      <c r="A175" s="133" t="s">
        <v>94</v>
      </c>
      <c r="B175" s="134"/>
      <c r="C175" s="105">
        <v>22518</v>
      </c>
      <c r="D175" s="105">
        <v>25118</v>
      </c>
      <c r="E175" s="105">
        <v>19139</v>
      </c>
      <c r="F175" s="105"/>
      <c r="G175" s="105"/>
      <c r="H175" s="105">
        <v>1979</v>
      </c>
      <c r="I175" s="105">
        <v>2000</v>
      </c>
      <c r="J175" s="105">
        <v>2000</v>
      </c>
      <c r="K175" s="105">
        <f>J175+I175+H175+E175</f>
        <v>25118</v>
      </c>
      <c r="L175" s="104">
        <f t="shared" si="36"/>
        <v>0</v>
      </c>
      <c r="M175" s="113" t="s">
        <v>207</v>
      </c>
      <c r="N175" s="2"/>
    </row>
    <row r="176" spans="1:14" ht="24.75" customHeight="1">
      <c r="A176" s="133" t="s">
        <v>202</v>
      </c>
      <c r="B176" s="134"/>
      <c r="C176" s="105">
        <f>C177+C178+C179+C180+C182+C183+C184+C186+C187+C188+C189+C190</f>
        <v>161776</v>
      </c>
      <c r="D176" s="105">
        <f aca="true" t="shared" si="37" ref="D176:J176">D177+D178+D179+D180+D182+D183+D184+D186+D187+D188+D189+D190</f>
        <v>94838</v>
      </c>
      <c r="E176" s="105">
        <f t="shared" si="37"/>
        <v>59085</v>
      </c>
      <c r="F176" s="105">
        <f t="shared" si="37"/>
        <v>0</v>
      </c>
      <c r="G176" s="105">
        <f t="shared" si="37"/>
        <v>0</v>
      </c>
      <c r="H176" s="105">
        <f t="shared" si="37"/>
        <v>19348</v>
      </c>
      <c r="I176" s="105">
        <f t="shared" si="37"/>
        <v>14781</v>
      </c>
      <c r="J176" s="105">
        <f t="shared" si="37"/>
        <v>1200</v>
      </c>
      <c r="K176" s="105">
        <f>J176+I176+H176+E176</f>
        <v>94414</v>
      </c>
      <c r="L176" s="104">
        <f t="shared" si="36"/>
        <v>-424</v>
      </c>
      <c r="M176" s="113"/>
      <c r="N176" s="2"/>
    </row>
    <row r="177" spans="1:14" ht="28.5" customHeight="1">
      <c r="A177" s="133" t="s">
        <v>268</v>
      </c>
      <c r="B177" s="134"/>
      <c r="C177" s="105">
        <v>2700</v>
      </c>
      <c r="D177" s="105">
        <v>8020</v>
      </c>
      <c r="E177" s="105">
        <v>6820</v>
      </c>
      <c r="F177" s="105"/>
      <c r="G177" s="105"/>
      <c r="H177" s="105">
        <v>0</v>
      </c>
      <c r="I177" s="105">
        <v>0</v>
      </c>
      <c r="J177" s="105">
        <v>1200</v>
      </c>
      <c r="K177" s="105">
        <f aca="true" t="shared" si="38" ref="K177:K190">J177+I177+H177+E177</f>
        <v>8020</v>
      </c>
      <c r="L177" s="104">
        <f t="shared" si="36"/>
        <v>0</v>
      </c>
      <c r="M177" s="113" t="s">
        <v>206</v>
      </c>
      <c r="N177" s="2"/>
    </row>
    <row r="178" spans="1:14" ht="24.75" customHeight="1">
      <c r="A178" s="133" t="s">
        <v>160</v>
      </c>
      <c r="B178" s="134"/>
      <c r="C178" s="105">
        <v>3000</v>
      </c>
      <c r="D178" s="105">
        <v>0</v>
      </c>
      <c r="E178" s="105">
        <v>0</v>
      </c>
      <c r="F178" s="105"/>
      <c r="G178" s="105"/>
      <c r="H178" s="105">
        <v>0</v>
      </c>
      <c r="I178" s="105">
        <v>0</v>
      </c>
      <c r="J178" s="105">
        <v>0</v>
      </c>
      <c r="K178" s="105">
        <f t="shared" si="38"/>
        <v>0</v>
      </c>
      <c r="L178" s="104">
        <f t="shared" si="36"/>
        <v>0</v>
      </c>
      <c r="M178" s="113"/>
      <c r="N178" s="2"/>
    </row>
    <row r="179" spans="1:14" ht="37.5" customHeight="1">
      <c r="A179" s="133" t="s">
        <v>269</v>
      </c>
      <c r="B179" s="134"/>
      <c r="C179" s="105">
        <v>45000</v>
      </c>
      <c r="D179" s="105">
        <v>0</v>
      </c>
      <c r="E179" s="105">
        <v>0</v>
      </c>
      <c r="F179" s="105"/>
      <c r="G179" s="105"/>
      <c r="H179" s="105">
        <v>0</v>
      </c>
      <c r="I179" s="105">
        <v>0</v>
      </c>
      <c r="J179" s="105">
        <v>0</v>
      </c>
      <c r="K179" s="105">
        <f t="shared" si="38"/>
        <v>0</v>
      </c>
      <c r="L179" s="105">
        <f t="shared" si="36"/>
        <v>0</v>
      </c>
      <c r="M179" s="113"/>
      <c r="N179" s="2"/>
    </row>
    <row r="180" spans="1:14" ht="41.25" customHeight="1">
      <c r="A180" s="133" t="s">
        <v>270</v>
      </c>
      <c r="B180" s="134"/>
      <c r="C180" s="105">
        <v>41900</v>
      </c>
      <c r="D180" s="105">
        <v>41900</v>
      </c>
      <c r="E180" s="105">
        <v>41552</v>
      </c>
      <c r="F180" s="105"/>
      <c r="G180" s="105"/>
      <c r="H180" s="105">
        <v>0</v>
      </c>
      <c r="I180" s="105">
        <v>0</v>
      </c>
      <c r="J180" s="105">
        <v>0</v>
      </c>
      <c r="K180" s="105">
        <f t="shared" si="38"/>
        <v>41552</v>
      </c>
      <c r="L180" s="105">
        <f t="shared" si="36"/>
        <v>-348</v>
      </c>
      <c r="M180" s="113"/>
      <c r="N180" s="2"/>
    </row>
    <row r="181" spans="1:14" ht="30" customHeight="1">
      <c r="A181" s="145" t="s">
        <v>271</v>
      </c>
      <c r="B181" s="146"/>
      <c r="C181" s="105">
        <v>12570</v>
      </c>
      <c r="D181" s="105">
        <v>12570</v>
      </c>
      <c r="E181" s="105">
        <v>12465</v>
      </c>
      <c r="F181" s="105"/>
      <c r="G181" s="105"/>
      <c r="H181" s="105">
        <v>0</v>
      </c>
      <c r="I181" s="105">
        <v>0</v>
      </c>
      <c r="J181" s="105">
        <v>0</v>
      </c>
      <c r="K181" s="105">
        <f t="shared" si="38"/>
        <v>12465</v>
      </c>
      <c r="L181" s="105">
        <f t="shared" si="36"/>
        <v>-105</v>
      </c>
      <c r="M181" s="113"/>
      <c r="N181" s="2"/>
    </row>
    <row r="182" spans="1:14" ht="22.5" customHeight="1">
      <c r="A182" s="133" t="s">
        <v>272</v>
      </c>
      <c r="B182" s="134"/>
      <c r="C182" s="105">
        <v>30000</v>
      </c>
      <c r="D182" s="105">
        <v>0</v>
      </c>
      <c r="E182" s="105">
        <v>0</v>
      </c>
      <c r="F182" s="105"/>
      <c r="G182" s="105"/>
      <c r="H182" s="105">
        <v>0</v>
      </c>
      <c r="I182" s="105">
        <v>0</v>
      </c>
      <c r="J182" s="105">
        <v>0</v>
      </c>
      <c r="K182" s="105">
        <f t="shared" si="38"/>
        <v>0</v>
      </c>
      <c r="L182" s="105">
        <f t="shared" si="36"/>
        <v>0</v>
      </c>
      <c r="M182" s="113"/>
      <c r="N182" s="2"/>
    </row>
    <row r="183" spans="1:14" ht="30" customHeight="1">
      <c r="A183" s="133" t="s">
        <v>200</v>
      </c>
      <c r="B183" s="134"/>
      <c r="C183" s="105">
        <v>2000</v>
      </c>
      <c r="D183" s="105">
        <v>0</v>
      </c>
      <c r="E183" s="105">
        <v>0</v>
      </c>
      <c r="F183" s="105"/>
      <c r="G183" s="105"/>
      <c r="H183" s="105">
        <v>0</v>
      </c>
      <c r="I183" s="105">
        <v>0</v>
      </c>
      <c r="J183" s="105">
        <v>0</v>
      </c>
      <c r="K183" s="105">
        <f t="shared" si="38"/>
        <v>0</v>
      </c>
      <c r="L183" s="105">
        <f t="shared" si="36"/>
        <v>0</v>
      </c>
      <c r="M183" s="113"/>
      <c r="N183" s="2"/>
    </row>
    <row r="184" spans="1:14" ht="23.25" customHeight="1">
      <c r="A184" s="133" t="s">
        <v>273</v>
      </c>
      <c r="B184" s="134"/>
      <c r="C184" s="105">
        <v>18326</v>
      </c>
      <c r="D184" s="105">
        <v>18748</v>
      </c>
      <c r="E184" s="105">
        <v>0</v>
      </c>
      <c r="F184" s="105"/>
      <c r="G184" s="105"/>
      <c r="H184" s="105">
        <v>18748</v>
      </c>
      <c r="I184" s="105">
        <v>0</v>
      </c>
      <c r="J184" s="105">
        <v>0</v>
      </c>
      <c r="K184" s="105">
        <v>18748</v>
      </c>
      <c r="L184" s="105">
        <f t="shared" si="36"/>
        <v>0</v>
      </c>
      <c r="M184" s="113"/>
      <c r="N184" s="2"/>
    </row>
    <row r="185" spans="1:14" ht="25.5" customHeight="1">
      <c r="A185" s="145" t="s">
        <v>274</v>
      </c>
      <c r="B185" s="146"/>
      <c r="C185" s="105">
        <v>5498</v>
      </c>
      <c r="D185" s="105">
        <v>5624</v>
      </c>
      <c r="E185" s="105">
        <v>0</v>
      </c>
      <c r="F185" s="105"/>
      <c r="G185" s="105"/>
      <c r="H185" s="105">
        <v>5624</v>
      </c>
      <c r="I185" s="105">
        <v>0</v>
      </c>
      <c r="J185" s="105">
        <v>0</v>
      </c>
      <c r="K185" s="105">
        <f t="shared" si="38"/>
        <v>5624</v>
      </c>
      <c r="L185" s="105">
        <f t="shared" si="36"/>
        <v>0</v>
      </c>
      <c r="M185" s="113"/>
      <c r="N185" s="2"/>
    </row>
    <row r="186" spans="1:14" ht="34.5" customHeight="1">
      <c r="A186" s="133" t="s">
        <v>275</v>
      </c>
      <c r="B186" s="134"/>
      <c r="C186" s="105">
        <v>13500</v>
      </c>
      <c r="D186" s="105">
        <v>0</v>
      </c>
      <c r="E186" s="105">
        <v>0</v>
      </c>
      <c r="F186" s="105"/>
      <c r="G186" s="105"/>
      <c r="H186" s="105">
        <v>0</v>
      </c>
      <c r="I186" s="105">
        <v>0</v>
      </c>
      <c r="J186" s="105">
        <v>0</v>
      </c>
      <c r="K186" s="105">
        <f t="shared" si="38"/>
        <v>0</v>
      </c>
      <c r="L186" s="105">
        <f t="shared" si="36"/>
        <v>0</v>
      </c>
      <c r="M186" s="113"/>
      <c r="N186" s="2"/>
    </row>
    <row r="187" spans="1:14" ht="30.75" customHeight="1">
      <c r="A187" s="133" t="s">
        <v>276</v>
      </c>
      <c r="B187" s="134"/>
      <c r="C187" s="105">
        <v>5350</v>
      </c>
      <c r="D187" s="105">
        <v>0</v>
      </c>
      <c r="E187" s="105">
        <v>0</v>
      </c>
      <c r="F187" s="105"/>
      <c r="G187" s="105"/>
      <c r="H187" s="105">
        <v>0</v>
      </c>
      <c r="I187" s="105">
        <v>0</v>
      </c>
      <c r="J187" s="105">
        <v>0</v>
      </c>
      <c r="K187" s="105">
        <f t="shared" si="38"/>
        <v>0</v>
      </c>
      <c r="L187" s="105">
        <f t="shared" si="36"/>
        <v>0</v>
      </c>
      <c r="M187" s="113"/>
      <c r="N187" s="2"/>
    </row>
    <row r="188" spans="1:14" ht="26.25" customHeight="1">
      <c r="A188" s="133" t="s">
        <v>277</v>
      </c>
      <c r="B188" s="134"/>
      <c r="C188" s="105">
        <v>0</v>
      </c>
      <c r="D188" s="105">
        <v>14782</v>
      </c>
      <c r="E188" s="105">
        <v>0</v>
      </c>
      <c r="F188" s="105"/>
      <c r="G188" s="105"/>
      <c r="H188" s="105">
        <v>0</v>
      </c>
      <c r="I188" s="105">
        <v>14781</v>
      </c>
      <c r="J188" s="105">
        <v>0</v>
      </c>
      <c r="K188" s="105">
        <f t="shared" si="38"/>
        <v>14781</v>
      </c>
      <c r="L188" s="105">
        <f aca="true" t="shared" si="39" ref="L188:L200">K188-D188</f>
        <v>-1</v>
      </c>
      <c r="M188" s="113"/>
      <c r="N188" s="2"/>
    </row>
    <row r="189" spans="1:14" ht="48.75" customHeight="1">
      <c r="A189" s="133" t="s">
        <v>278</v>
      </c>
      <c r="B189" s="134"/>
      <c r="C189" s="105">
        <v>0</v>
      </c>
      <c r="D189" s="105">
        <v>1275</v>
      </c>
      <c r="E189" s="105">
        <v>600</v>
      </c>
      <c r="F189" s="105"/>
      <c r="G189" s="105"/>
      <c r="H189" s="105">
        <v>600</v>
      </c>
      <c r="I189" s="105">
        <v>0</v>
      </c>
      <c r="J189" s="105">
        <v>0</v>
      </c>
      <c r="K189" s="105">
        <f t="shared" si="38"/>
        <v>1200</v>
      </c>
      <c r="L189" s="105">
        <f t="shared" si="39"/>
        <v>-75</v>
      </c>
      <c r="M189" s="113"/>
      <c r="N189" s="2"/>
    </row>
    <row r="190" spans="1:14" ht="37.5" customHeight="1">
      <c r="A190" s="133" t="s">
        <v>279</v>
      </c>
      <c r="B190" s="134"/>
      <c r="C190" s="105">
        <v>0</v>
      </c>
      <c r="D190" s="105">
        <v>10113</v>
      </c>
      <c r="E190" s="105">
        <v>10113</v>
      </c>
      <c r="F190" s="105"/>
      <c r="G190" s="105"/>
      <c r="H190" s="105">
        <v>0</v>
      </c>
      <c r="I190" s="105">
        <v>0</v>
      </c>
      <c r="J190" s="105">
        <v>0</v>
      </c>
      <c r="K190" s="105">
        <f t="shared" si="38"/>
        <v>10113</v>
      </c>
      <c r="L190" s="105">
        <f t="shared" si="39"/>
        <v>0</v>
      </c>
      <c r="M190" s="113"/>
      <c r="N190" s="2"/>
    </row>
    <row r="191" spans="1:14" ht="38.25" customHeight="1">
      <c r="A191" s="133" t="s">
        <v>280</v>
      </c>
      <c r="B191" s="134"/>
      <c r="C191" s="105">
        <f>C192+C194</f>
        <v>325988</v>
      </c>
      <c r="D191" s="105">
        <f aca="true" t="shared" si="40" ref="D191:J191">D192+D194</f>
        <v>368692</v>
      </c>
      <c r="E191" s="105">
        <f t="shared" si="40"/>
        <v>170740</v>
      </c>
      <c r="F191" s="105">
        <f t="shared" si="40"/>
        <v>0</v>
      </c>
      <c r="G191" s="105">
        <f t="shared" si="40"/>
        <v>0</v>
      </c>
      <c r="H191" s="105">
        <f t="shared" si="40"/>
        <v>0</v>
      </c>
      <c r="I191" s="105">
        <f t="shared" si="40"/>
        <v>158173</v>
      </c>
      <c r="J191" s="105">
        <f t="shared" si="40"/>
        <v>39779</v>
      </c>
      <c r="K191" s="105">
        <f aca="true" t="shared" si="41" ref="K191:K204">J191+I191+H191+E191</f>
        <v>368692</v>
      </c>
      <c r="L191" s="105">
        <f t="shared" si="39"/>
        <v>0</v>
      </c>
      <c r="M191" s="113"/>
      <c r="N191" s="2"/>
    </row>
    <row r="192" spans="1:14" ht="36.75" customHeight="1">
      <c r="A192" s="133" t="s">
        <v>284</v>
      </c>
      <c r="B192" s="134"/>
      <c r="C192" s="105">
        <v>325988</v>
      </c>
      <c r="D192" s="105">
        <v>316345</v>
      </c>
      <c r="E192" s="105">
        <v>158172</v>
      </c>
      <c r="F192" s="105"/>
      <c r="G192" s="105"/>
      <c r="H192" s="105">
        <v>0</v>
      </c>
      <c r="I192" s="105">
        <v>158173</v>
      </c>
      <c r="J192" s="105">
        <v>0</v>
      </c>
      <c r="K192" s="105">
        <f t="shared" si="41"/>
        <v>316345</v>
      </c>
      <c r="L192" s="105"/>
      <c r="M192" s="113"/>
      <c r="N192" s="2"/>
    </row>
    <row r="193" spans="1:14" ht="23.25" customHeight="1">
      <c r="A193" s="145" t="s">
        <v>162</v>
      </c>
      <c r="B193" s="146"/>
      <c r="C193" s="105">
        <v>295671</v>
      </c>
      <c r="D193" s="105">
        <v>286924</v>
      </c>
      <c r="E193" s="105">
        <v>143462</v>
      </c>
      <c r="F193" s="105"/>
      <c r="G193" s="105"/>
      <c r="H193" s="105">
        <v>0</v>
      </c>
      <c r="I193" s="105">
        <v>143462</v>
      </c>
      <c r="J193" s="105">
        <v>0</v>
      </c>
      <c r="K193" s="105">
        <f t="shared" si="41"/>
        <v>286924</v>
      </c>
      <c r="L193" s="105"/>
      <c r="M193" s="113"/>
      <c r="N193" s="2"/>
    </row>
    <row r="194" spans="1:14" ht="39.75" customHeight="1">
      <c r="A194" s="133" t="s">
        <v>199</v>
      </c>
      <c r="B194" s="134"/>
      <c r="C194" s="105">
        <v>0</v>
      </c>
      <c r="D194" s="105">
        <v>52347</v>
      </c>
      <c r="E194" s="105">
        <v>12568</v>
      </c>
      <c r="F194" s="105"/>
      <c r="G194" s="105"/>
      <c r="H194" s="105">
        <v>0</v>
      </c>
      <c r="I194" s="105">
        <v>0</v>
      </c>
      <c r="J194" s="105">
        <v>39779</v>
      </c>
      <c r="K194" s="105">
        <f t="shared" si="41"/>
        <v>52347</v>
      </c>
      <c r="L194" s="105"/>
      <c r="M194" s="113"/>
      <c r="N194" s="2"/>
    </row>
    <row r="195" spans="1:14" ht="21.75" customHeight="1">
      <c r="A195" s="145" t="s">
        <v>162</v>
      </c>
      <c r="B195" s="146"/>
      <c r="C195" s="105">
        <v>0</v>
      </c>
      <c r="D195" s="105">
        <v>47964</v>
      </c>
      <c r="E195" s="105">
        <v>11884</v>
      </c>
      <c r="F195" s="105"/>
      <c r="G195" s="105"/>
      <c r="H195" s="105">
        <v>0</v>
      </c>
      <c r="I195" s="105">
        <v>0</v>
      </c>
      <c r="J195" s="105">
        <v>36080</v>
      </c>
      <c r="K195" s="105">
        <f t="shared" si="41"/>
        <v>47964</v>
      </c>
      <c r="L195" s="105"/>
      <c r="M195" s="113"/>
      <c r="N195" s="2"/>
    </row>
    <row r="196" spans="1:14" ht="28.5" customHeight="1">
      <c r="A196" s="145" t="s">
        <v>201</v>
      </c>
      <c r="B196" s="146"/>
      <c r="C196" s="105">
        <f>C197+C198+C199</f>
        <v>98581</v>
      </c>
      <c r="D196" s="105">
        <f aca="true" t="shared" si="42" ref="D196:J196">D197+D198+D199</f>
        <v>250790</v>
      </c>
      <c r="E196" s="105">
        <f t="shared" si="42"/>
        <v>114116</v>
      </c>
      <c r="F196" s="105">
        <f t="shared" si="42"/>
        <v>0</v>
      </c>
      <c r="G196" s="105">
        <f t="shared" si="42"/>
        <v>0</v>
      </c>
      <c r="H196" s="105">
        <f t="shared" si="42"/>
        <v>30000</v>
      </c>
      <c r="I196" s="105">
        <f t="shared" si="42"/>
        <v>52949</v>
      </c>
      <c r="J196" s="105">
        <f t="shared" si="42"/>
        <v>40000</v>
      </c>
      <c r="K196" s="105">
        <f t="shared" si="41"/>
        <v>237065</v>
      </c>
      <c r="L196" s="105">
        <f t="shared" si="39"/>
        <v>-13725</v>
      </c>
      <c r="M196" s="114" t="s">
        <v>285</v>
      </c>
      <c r="N196" s="2"/>
    </row>
    <row r="197" spans="1:14" ht="50.25" customHeight="1">
      <c r="A197" s="145" t="s">
        <v>281</v>
      </c>
      <c r="B197" s="146"/>
      <c r="C197" s="105">
        <v>98581</v>
      </c>
      <c r="D197" s="105">
        <v>236569</v>
      </c>
      <c r="E197" s="105">
        <v>113940</v>
      </c>
      <c r="F197" s="105"/>
      <c r="G197" s="105"/>
      <c r="H197" s="105">
        <v>30000</v>
      </c>
      <c r="I197" s="105">
        <v>38904</v>
      </c>
      <c r="J197" s="105">
        <v>40000</v>
      </c>
      <c r="K197" s="105">
        <f t="shared" si="41"/>
        <v>222844</v>
      </c>
      <c r="L197" s="105">
        <f t="shared" si="39"/>
        <v>-13725</v>
      </c>
      <c r="M197" s="113"/>
      <c r="N197" s="2"/>
    </row>
    <row r="198" spans="1:14" ht="28.5" customHeight="1">
      <c r="A198" s="133" t="s">
        <v>282</v>
      </c>
      <c r="B198" s="134"/>
      <c r="C198" s="105">
        <v>0</v>
      </c>
      <c r="D198" s="105">
        <v>430</v>
      </c>
      <c r="E198" s="105">
        <v>176</v>
      </c>
      <c r="F198" s="105"/>
      <c r="G198" s="105"/>
      <c r="H198" s="105">
        <v>0</v>
      </c>
      <c r="I198" s="105">
        <v>254</v>
      </c>
      <c r="J198" s="105">
        <v>0</v>
      </c>
      <c r="K198" s="105">
        <f t="shared" si="41"/>
        <v>430</v>
      </c>
      <c r="L198" s="105">
        <f t="shared" si="39"/>
        <v>0</v>
      </c>
      <c r="M198" s="113"/>
      <c r="N198" s="2"/>
    </row>
    <row r="199" spans="1:14" ht="28.5" customHeight="1">
      <c r="A199" s="133" t="s">
        <v>283</v>
      </c>
      <c r="B199" s="134"/>
      <c r="C199" s="105">
        <v>0</v>
      </c>
      <c r="D199" s="105">
        <v>13791</v>
      </c>
      <c r="E199" s="105">
        <v>0</v>
      </c>
      <c r="F199" s="105"/>
      <c r="G199" s="105"/>
      <c r="H199" s="105">
        <v>0</v>
      </c>
      <c r="I199" s="105">
        <v>13791</v>
      </c>
      <c r="J199" s="105">
        <v>0</v>
      </c>
      <c r="K199" s="105">
        <f t="shared" si="41"/>
        <v>13791</v>
      </c>
      <c r="L199" s="105">
        <f t="shared" si="39"/>
        <v>0</v>
      </c>
      <c r="M199" s="113"/>
      <c r="N199" s="2"/>
    </row>
    <row r="200" spans="1:14" ht="28.5" customHeight="1">
      <c r="A200" s="133" t="s">
        <v>162</v>
      </c>
      <c r="B200" s="134"/>
      <c r="C200" s="105">
        <v>0</v>
      </c>
      <c r="D200" s="105">
        <v>12508</v>
      </c>
      <c r="E200" s="105">
        <v>0</v>
      </c>
      <c r="F200" s="105"/>
      <c r="G200" s="105"/>
      <c r="H200" s="105">
        <v>0</v>
      </c>
      <c r="I200" s="105">
        <v>12508</v>
      </c>
      <c r="J200" s="105">
        <v>0</v>
      </c>
      <c r="K200" s="105">
        <f t="shared" si="41"/>
        <v>12508</v>
      </c>
      <c r="L200" s="105">
        <f t="shared" si="39"/>
        <v>0</v>
      </c>
      <c r="M200" s="113"/>
      <c r="N200" s="2"/>
    </row>
    <row r="201" spans="1:14" ht="30" customHeight="1">
      <c r="A201" s="151" t="s">
        <v>205</v>
      </c>
      <c r="B201" s="152"/>
      <c r="C201" s="115">
        <f>SUM(C202:C204)</f>
        <v>72633</v>
      </c>
      <c r="D201" s="115">
        <f>SUM(D202:D204)</f>
        <v>728</v>
      </c>
      <c r="E201" s="115">
        <f aca="true" t="shared" si="43" ref="E201:J201">SUM(E202:E204)</f>
        <v>462</v>
      </c>
      <c r="F201" s="115">
        <f t="shared" si="43"/>
        <v>0</v>
      </c>
      <c r="G201" s="115">
        <f t="shared" si="43"/>
        <v>0</v>
      </c>
      <c r="H201" s="115">
        <f t="shared" si="43"/>
        <v>57</v>
      </c>
      <c r="I201" s="115">
        <f t="shared" si="43"/>
        <v>57</v>
      </c>
      <c r="J201" s="115">
        <f t="shared" si="43"/>
        <v>152</v>
      </c>
      <c r="K201" s="115">
        <f t="shared" si="41"/>
        <v>728</v>
      </c>
      <c r="L201" s="115">
        <f>SUM(L202:L204)</f>
        <v>0</v>
      </c>
      <c r="M201" s="113"/>
      <c r="N201" s="2"/>
    </row>
    <row r="202" spans="1:14" ht="24.75" customHeight="1">
      <c r="A202" s="133" t="s">
        <v>203</v>
      </c>
      <c r="B202" s="134"/>
      <c r="C202" s="105">
        <v>72000</v>
      </c>
      <c r="D202" s="105">
        <v>0</v>
      </c>
      <c r="E202" s="105">
        <v>0</v>
      </c>
      <c r="F202" s="105"/>
      <c r="G202" s="105"/>
      <c r="H202" s="105">
        <v>0</v>
      </c>
      <c r="I202" s="105">
        <v>0</v>
      </c>
      <c r="J202" s="105">
        <v>0</v>
      </c>
      <c r="K202" s="104">
        <f t="shared" si="41"/>
        <v>0</v>
      </c>
      <c r="L202" s="104">
        <f>K202-D202</f>
        <v>0</v>
      </c>
      <c r="M202" s="113"/>
      <c r="N202" s="2"/>
    </row>
    <row r="203" spans="1:14" ht="35.25" customHeight="1">
      <c r="A203" s="133" t="s">
        <v>286</v>
      </c>
      <c r="B203" s="134"/>
      <c r="C203" s="105">
        <v>0</v>
      </c>
      <c r="D203" s="105">
        <v>95</v>
      </c>
      <c r="E203" s="105">
        <v>0</v>
      </c>
      <c r="F203" s="105"/>
      <c r="G203" s="105"/>
      <c r="H203" s="105">
        <v>0</v>
      </c>
      <c r="I203" s="105">
        <v>0</v>
      </c>
      <c r="J203" s="105">
        <v>95</v>
      </c>
      <c r="K203" s="104">
        <f t="shared" si="41"/>
        <v>95</v>
      </c>
      <c r="L203" s="104">
        <f>K203-D203</f>
        <v>0</v>
      </c>
      <c r="M203" s="113"/>
      <c r="N203" s="2"/>
    </row>
    <row r="204" spans="1:14" ht="93.75" customHeight="1">
      <c r="A204" s="133" t="s">
        <v>114</v>
      </c>
      <c r="B204" s="134"/>
      <c r="C204" s="105">
        <v>633</v>
      </c>
      <c r="D204" s="105">
        <v>633</v>
      </c>
      <c r="E204" s="105">
        <v>462</v>
      </c>
      <c r="F204" s="105"/>
      <c r="G204" s="105"/>
      <c r="H204" s="105">
        <v>57</v>
      </c>
      <c r="I204" s="105">
        <v>57</v>
      </c>
      <c r="J204" s="105">
        <v>57</v>
      </c>
      <c r="K204" s="104">
        <f t="shared" si="41"/>
        <v>633</v>
      </c>
      <c r="L204" s="105">
        <f>K204-D204</f>
        <v>0</v>
      </c>
      <c r="M204" s="113"/>
      <c r="N204" s="2"/>
    </row>
    <row r="205" spans="1:14" ht="21.75" customHeight="1">
      <c r="A205" s="151" t="s">
        <v>11</v>
      </c>
      <c r="B205" s="152"/>
      <c r="C205" s="115">
        <f>C206+C207</f>
        <v>4703</v>
      </c>
      <c r="D205" s="115">
        <f aca="true" t="shared" si="44" ref="D205:J205">D206+D207</f>
        <v>4703</v>
      </c>
      <c r="E205" s="115">
        <f t="shared" si="44"/>
        <v>435</v>
      </c>
      <c r="F205" s="115">
        <f t="shared" si="44"/>
        <v>0</v>
      </c>
      <c r="G205" s="115">
        <f t="shared" si="44"/>
        <v>0</v>
      </c>
      <c r="H205" s="115">
        <f t="shared" si="44"/>
        <v>2000</v>
      </c>
      <c r="I205" s="115">
        <f t="shared" si="44"/>
        <v>173</v>
      </c>
      <c r="J205" s="115">
        <f t="shared" si="44"/>
        <v>0</v>
      </c>
      <c r="K205" s="115">
        <f>K206+K207</f>
        <v>2608</v>
      </c>
      <c r="L205" s="116">
        <f>K205-D205</f>
        <v>-2095</v>
      </c>
      <c r="M205" s="117"/>
      <c r="N205" s="2"/>
    </row>
    <row r="206" spans="1:14" ht="29.25" customHeight="1">
      <c r="A206" s="157" t="s">
        <v>82</v>
      </c>
      <c r="B206" s="158"/>
      <c r="C206" s="105">
        <v>400</v>
      </c>
      <c r="D206" s="105">
        <v>400</v>
      </c>
      <c r="E206" s="105">
        <v>238</v>
      </c>
      <c r="F206" s="104"/>
      <c r="G206" s="104"/>
      <c r="H206" s="105">
        <v>0</v>
      </c>
      <c r="I206" s="105">
        <v>70</v>
      </c>
      <c r="J206" s="105">
        <v>0</v>
      </c>
      <c r="K206" s="105">
        <f>SUM(E206:J206)</f>
        <v>308</v>
      </c>
      <c r="L206" s="116">
        <f>K206-D206</f>
        <v>-92</v>
      </c>
      <c r="M206" s="117"/>
      <c r="N206" s="2"/>
    </row>
    <row r="207" spans="1:14" ht="21" customHeight="1">
      <c r="A207" s="157" t="s">
        <v>133</v>
      </c>
      <c r="B207" s="158"/>
      <c r="C207" s="105">
        <f>C208+C209+C210</f>
        <v>4303</v>
      </c>
      <c r="D207" s="105">
        <f aca="true" t="shared" si="45" ref="D207:J207">D208+D209+D210</f>
        <v>4303</v>
      </c>
      <c r="E207" s="105">
        <f t="shared" si="45"/>
        <v>197</v>
      </c>
      <c r="F207" s="105">
        <f t="shared" si="45"/>
        <v>0</v>
      </c>
      <c r="G207" s="105">
        <f t="shared" si="45"/>
        <v>0</v>
      </c>
      <c r="H207" s="105">
        <f t="shared" si="45"/>
        <v>2000</v>
      </c>
      <c r="I207" s="105">
        <f t="shared" si="45"/>
        <v>103</v>
      </c>
      <c r="J207" s="105">
        <f t="shared" si="45"/>
        <v>0</v>
      </c>
      <c r="K207" s="105">
        <f>K208+K209+K210</f>
        <v>2300</v>
      </c>
      <c r="L207" s="105">
        <f>L208+L209+L210</f>
        <v>-2003</v>
      </c>
      <c r="M207" s="113"/>
      <c r="N207" s="2"/>
    </row>
    <row r="208" spans="1:14" ht="15.75" customHeight="1">
      <c r="A208" s="157" t="s">
        <v>26</v>
      </c>
      <c r="B208" s="158"/>
      <c r="C208" s="105">
        <v>0</v>
      </c>
      <c r="D208" s="105"/>
      <c r="E208" s="105"/>
      <c r="F208" s="105"/>
      <c r="G208" s="105"/>
      <c r="H208" s="105"/>
      <c r="I208" s="105"/>
      <c r="J208" s="105"/>
      <c r="K208" s="105"/>
      <c r="L208" s="105"/>
      <c r="M208" s="113"/>
      <c r="N208" s="2"/>
    </row>
    <row r="209" spans="1:14" ht="20.25" customHeight="1">
      <c r="A209" s="157" t="s">
        <v>166</v>
      </c>
      <c r="B209" s="158"/>
      <c r="C209" s="105">
        <v>200</v>
      </c>
      <c r="D209" s="105">
        <v>200</v>
      </c>
      <c r="E209" s="105">
        <v>197</v>
      </c>
      <c r="F209" s="105"/>
      <c r="G209" s="105"/>
      <c r="H209" s="105">
        <v>0</v>
      </c>
      <c r="I209" s="105">
        <v>0</v>
      </c>
      <c r="J209" s="105">
        <v>0</v>
      </c>
      <c r="K209" s="105">
        <f>SUM(E209:J209)</f>
        <v>197</v>
      </c>
      <c r="L209" s="105">
        <f>K209-D209</f>
        <v>-3</v>
      </c>
      <c r="M209" s="113"/>
      <c r="N209" s="2"/>
    </row>
    <row r="210" spans="1:14" ht="18" customHeight="1">
      <c r="A210" s="157" t="s">
        <v>215</v>
      </c>
      <c r="B210" s="158"/>
      <c r="C210" s="105">
        <v>4103</v>
      </c>
      <c r="D210" s="105">
        <v>4103</v>
      </c>
      <c r="E210" s="105">
        <v>0</v>
      </c>
      <c r="F210" s="105"/>
      <c r="G210" s="105"/>
      <c r="H210" s="105">
        <v>2000</v>
      </c>
      <c r="I210" s="105">
        <v>103</v>
      </c>
      <c r="J210" s="105">
        <v>0</v>
      </c>
      <c r="K210" s="105">
        <f>SUM(E210:J210)</f>
        <v>2103</v>
      </c>
      <c r="L210" s="105">
        <f>K210-D210</f>
        <v>-2000</v>
      </c>
      <c r="M210" s="113"/>
      <c r="N210" s="2"/>
    </row>
    <row r="211" spans="1:15" ht="15">
      <c r="A211" s="32" t="s">
        <v>12</v>
      </c>
      <c r="B211" s="33"/>
      <c r="C211" s="86">
        <f aca="true" t="shared" si="46" ref="C211:K211">C213+C229+C243+C248+C257</f>
        <v>1142295</v>
      </c>
      <c r="D211" s="86">
        <f t="shared" si="46"/>
        <v>1232573</v>
      </c>
      <c r="E211" s="86">
        <f t="shared" si="46"/>
        <v>696243.8</v>
      </c>
      <c r="F211" s="86">
        <f t="shared" si="46"/>
        <v>7651</v>
      </c>
      <c r="G211" s="86">
        <f t="shared" si="46"/>
        <v>7651</v>
      </c>
      <c r="H211" s="86">
        <f t="shared" si="46"/>
        <v>113199.8</v>
      </c>
      <c r="I211" s="86">
        <f t="shared" si="46"/>
        <v>116836</v>
      </c>
      <c r="J211" s="86">
        <f t="shared" si="46"/>
        <v>254251.5</v>
      </c>
      <c r="K211" s="86">
        <f t="shared" si="46"/>
        <v>1168331.1</v>
      </c>
      <c r="L211" s="64">
        <f>K211-D211</f>
        <v>-64241.89999999991</v>
      </c>
      <c r="M211" s="9"/>
      <c r="N211" s="2"/>
      <c r="O211" s="75"/>
    </row>
    <row r="212" spans="1:14" ht="16.5" customHeight="1">
      <c r="A212" s="143" t="s">
        <v>7</v>
      </c>
      <c r="B212" s="144"/>
      <c r="C212" s="15"/>
      <c r="D212" s="15"/>
      <c r="E212" s="15"/>
      <c r="F212" s="15"/>
      <c r="G212" s="15"/>
      <c r="H212" s="15"/>
      <c r="I212" s="15"/>
      <c r="J212" s="15"/>
      <c r="K212" s="15"/>
      <c r="L212" s="64"/>
      <c r="M212" s="7"/>
      <c r="N212" s="2"/>
    </row>
    <row r="213" spans="1:15" ht="30.75" customHeight="1">
      <c r="A213" s="194" t="s">
        <v>72</v>
      </c>
      <c r="B213" s="195"/>
      <c r="C213" s="92">
        <f aca="true" t="shared" si="47" ref="C213:K213">C214+C220</f>
        <v>394590</v>
      </c>
      <c r="D213" s="93">
        <f t="shared" si="47"/>
        <v>416168</v>
      </c>
      <c r="E213" s="92">
        <f t="shared" si="47"/>
        <v>225665.8</v>
      </c>
      <c r="F213" s="64">
        <f t="shared" si="47"/>
        <v>0</v>
      </c>
      <c r="G213" s="64">
        <f t="shared" si="47"/>
        <v>0</v>
      </c>
      <c r="H213" s="92">
        <f t="shared" si="47"/>
        <v>59322.8</v>
      </c>
      <c r="I213" s="92">
        <f t="shared" si="47"/>
        <v>59426</v>
      </c>
      <c r="J213" s="92">
        <f t="shared" si="47"/>
        <v>59431.5</v>
      </c>
      <c r="K213" s="92">
        <f t="shared" si="47"/>
        <v>411305.1</v>
      </c>
      <c r="L213" s="92">
        <f>K213-D213</f>
        <v>-4862.900000000023</v>
      </c>
      <c r="M213" s="55"/>
      <c r="N213" s="76"/>
      <c r="O213" s="75"/>
    </row>
    <row r="214" spans="1:15" ht="16.5" customHeight="1">
      <c r="A214" s="155" t="s">
        <v>96</v>
      </c>
      <c r="B214" s="156"/>
      <c r="C214" s="92">
        <f>C215+C217+C218+C219</f>
        <v>254784</v>
      </c>
      <c r="D214" s="92">
        <f>D215+D217+D218+D219</f>
        <v>275990</v>
      </c>
      <c r="E214" s="92">
        <f>E215+E217+E218+E219</f>
        <v>138714.8</v>
      </c>
      <c r="F214" s="64"/>
      <c r="G214" s="64"/>
      <c r="H214" s="92">
        <f>H215+H217+H218+H219</f>
        <v>45723.8</v>
      </c>
      <c r="I214" s="92">
        <f>I215+I217+I218+I219</f>
        <v>45724</v>
      </c>
      <c r="J214" s="92">
        <f>J215+J217+J218+J219</f>
        <v>45827.5</v>
      </c>
      <c r="K214" s="92">
        <f>K215+K217+K218+K219</f>
        <v>275990.1</v>
      </c>
      <c r="L214" s="92">
        <f>K214-D214</f>
        <v>0.09999999997671694</v>
      </c>
      <c r="M214" s="55"/>
      <c r="N214" s="76"/>
      <c r="O214" s="75"/>
    </row>
    <row r="215" spans="1:15" ht="18" customHeight="1">
      <c r="A215" s="155" t="s">
        <v>178</v>
      </c>
      <c r="B215" s="156"/>
      <c r="C215" s="92">
        <v>169063</v>
      </c>
      <c r="D215" s="92">
        <v>186974</v>
      </c>
      <c r="E215" s="92">
        <v>122456</v>
      </c>
      <c r="F215" s="64"/>
      <c r="G215" s="64"/>
      <c r="H215" s="92">
        <v>21471.8</v>
      </c>
      <c r="I215" s="92">
        <v>21472</v>
      </c>
      <c r="J215" s="92">
        <v>21574.5</v>
      </c>
      <c r="K215" s="92">
        <f>E215+H215+I215+J215</f>
        <v>186974.3</v>
      </c>
      <c r="L215" s="92">
        <f>K215-D215</f>
        <v>0.29999999998835847</v>
      </c>
      <c r="M215" s="55"/>
      <c r="N215" s="76"/>
      <c r="O215" s="75"/>
    </row>
    <row r="216" spans="1:15" ht="35.25" customHeight="1" hidden="1">
      <c r="A216" s="162"/>
      <c r="B216" s="163"/>
      <c r="C216" s="92"/>
      <c r="D216" s="92"/>
      <c r="E216" s="92"/>
      <c r="F216" s="64"/>
      <c r="G216" s="64"/>
      <c r="H216" s="92"/>
      <c r="I216" s="92"/>
      <c r="J216" s="92"/>
      <c r="K216" s="92">
        <f>E216+H216+I216+J216</f>
        <v>0</v>
      </c>
      <c r="L216" s="92"/>
      <c r="M216" s="55"/>
      <c r="N216" s="76"/>
      <c r="O216" s="75"/>
    </row>
    <row r="217" spans="1:15" ht="42" customHeight="1">
      <c r="A217" s="155" t="s">
        <v>179</v>
      </c>
      <c r="B217" s="156"/>
      <c r="C217" s="92">
        <v>85721</v>
      </c>
      <c r="D217" s="92">
        <v>89016</v>
      </c>
      <c r="E217" s="92">
        <v>16258.8</v>
      </c>
      <c r="F217" s="83"/>
      <c r="G217" s="83"/>
      <c r="H217" s="92">
        <v>24252</v>
      </c>
      <c r="I217" s="99">
        <v>24252</v>
      </c>
      <c r="J217" s="92">
        <v>24253</v>
      </c>
      <c r="K217" s="92">
        <f>E217+H217+I217+J217</f>
        <v>89015.8</v>
      </c>
      <c r="L217" s="92">
        <f>K217-D217</f>
        <v>-0.19999999999708962</v>
      </c>
      <c r="M217" s="55"/>
      <c r="N217" s="76"/>
      <c r="O217" s="75"/>
    </row>
    <row r="218" spans="1:15" ht="26.25" customHeight="1" hidden="1">
      <c r="A218" s="155" t="s">
        <v>175</v>
      </c>
      <c r="B218" s="156"/>
      <c r="C218" s="92">
        <v>0</v>
      </c>
      <c r="D218" s="92">
        <v>0</v>
      </c>
      <c r="E218" s="92">
        <v>0</v>
      </c>
      <c r="F218" s="83"/>
      <c r="G218" s="83"/>
      <c r="H218" s="99">
        <v>0</v>
      </c>
      <c r="I218" s="99">
        <v>0</v>
      </c>
      <c r="J218" s="92">
        <v>0</v>
      </c>
      <c r="K218" s="92">
        <f>E218+H218+I218+J218</f>
        <v>0</v>
      </c>
      <c r="L218" s="92">
        <f>K218-D218</f>
        <v>0</v>
      </c>
      <c r="M218" s="55"/>
      <c r="N218" s="76"/>
      <c r="O218" s="75"/>
    </row>
    <row r="219" spans="1:15" ht="21" customHeight="1" hidden="1">
      <c r="A219" s="155" t="s">
        <v>174</v>
      </c>
      <c r="B219" s="156"/>
      <c r="C219" s="92">
        <v>0</v>
      </c>
      <c r="D219" s="92">
        <v>0</v>
      </c>
      <c r="E219" s="92">
        <v>0</v>
      </c>
      <c r="F219" s="83"/>
      <c r="G219" s="83"/>
      <c r="H219" s="100">
        <v>0</v>
      </c>
      <c r="I219" s="99">
        <v>0</v>
      </c>
      <c r="J219" s="92">
        <v>0</v>
      </c>
      <c r="K219" s="92">
        <v>0</v>
      </c>
      <c r="L219" s="92">
        <f>K219-D219</f>
        <v>0</v>
      </c>
      <c r="M219" s="55"/>
      <c r="N219" s="76"/>
      <c r="O219" s="75"/>
    </row>
    <row r="220" spans="1:15" ht="21" customHeight="1">
      <c r="A220" s="155" t="s">
        <v>95</v>
      </c>
      <c r="B220" s="156"/>
      <c r="C220" s="92">
        <v>139806</v>
      </c>
      <c r="D220" s="92">
        <v>140178</v>
      </c>
      <c r="E220" s="92">
        <v>86951</v>
      </c>
      <c r="F220" s="83"/>
      <c r="G220" s="83"/>
      <c r="H220" s="96">
        <v>13599</v>
      </c>
      <c r="I220" s="98">
        <v>13702</v>
      </c>
      <c r="J220" s="96">
        <v>13604</v>
      </c>
      <c r="K220" s="96">
        <f>E220+H220+I220+J220+9127-1668</f>
        <v>135315</v>
      </c>
      <c r="L220" s="96">
        <f>K220-D220</f>
        <v>-4863</v>
      </c>
      <c r="M220" s="55"/>
      <c r="N220" s="76"/>
      <c r="O220" s="75"/>
    </row>
    <row r="221" spans="1:15" ht="41.25" customHeight="1">
      <c r="A221" s="155" t="s">
        <v>297</v>
      </c>
      <c r="B221" s="156"/>
      <c r="C221" s="92">
        <v>8789</v>
      </c>
      <c r="D221" s="92">
        <v>9127</v>
      </c>
      <c r="E221" s="92">
        <v>1667</v>
      </c>
      <c r="F221" s="83"/>
      <c r="G221" s="83"/>
      <c r="H221" s="92">
        <v>2487</v>
      </c>
      <c r="I221" s="92">
        <v>2487</v>
      </c>
      <c r="J221" s="100">
        <v>2486</v>
      </c>
      <c r="K221" s="92">
        <f aca="true" t="shared" si="48" ref="K221:K228">E221+H221+I221+J221</f>
        <v>9127</v>
      </c>
      <c r="L221" s="92">
        <v>0</v>
      </c>
      <c r="M221" s="55"/>
      <c r="N221" s="76"/>
      <c r="O221" s="75"/>
    </row>
    <row r="222" spans="1:15" ht="16.5" customHeight="1" hidden="1">
      <c r="A222" s="155" t="s">
        <v>74</v>
      </c>
      <c r="B222" s="156"/>
      <c r="C222" s="92">
        <v>0</v>
      </c>
      <c r="D222" s="92">
        <v>0</v>
      </c>
      <c r="E222" s="92">
        <v>0</v>
      </c>
      <c r="F222" s="83"/>
      <c r="G222" s="83"/>
      <c r="H222" s="99">
        <v>0</v>
      </c>
      <c r="I222" s="99">
        <v>0</v>
      </c>
      <c r="J222" s="99">
        <v>0</v>
      </c>
      <c r="K222" s="92">
        <f t="shared" si="48"/>
        <v>0</v>
      </c>
      <c r="L222" s="92">
        <f>K222-D222</f>
        <v>0</v>
      </c>
      <c r="M222" s="55"/>
      <c r="N222" s="76"/>
      <c r="O222" s="75"/>
    </row>
    <row r="223" spans="1:15" ht="49.5" customHeight="1" hidden="1">
      <c r="A223" s="155" t="s">
        <v>75</v>
      </c>
      <c r="B223" s="156"/>
      <c r="C223" s="92">
        <v>0</v>
      </c>
      <c r="D223" s="92">
        <v>0</v>
      </c>
      <c r="E223" s="92">
        <v>0</v>
      </c>
      <c r="F223" s="83"/>
      <c r="G223" s="83"/>
      <c r="H223" s="99"/>
      <c r="I223" s="99"/>
      <c r="J223" s="99">
        <v>0</v>
      </c>
      <c r="K223" s="92">
        <f t="shared" si="48"/>
        <v>0</v>
      </c>
      <c r="L223" s="92">
        <f>K223-D223</f>
        <v>0</v>
      </c>
      <c r="M223" s="55"/>
      <c r="N223" s="76"/>
      <c r="O223" s="75"/>
    </row>
    <row r="224" spans="1:15" ht="63.75" customHeight="1" hidden="1">
      <c r="A224" s="155" t="s">
        <v>73</v>
      </c>
      <c r="B224" s="156"/>
      <c r="C224" s="92"/>
      <c r="D224" s="92">
        <v>0</v>
      </c>
      <c r="E224" s="92">
        <v>0</v>
      </c>
      <c r="F224" s="83"/>
      <c r="G224" s="83"/>
      <c r="H224" s="99"/>
      <c r="I224" s="99"/>
      <c r="J224" s="99"/>
      <c r="K224" s="92">
        <f t="shared" si="48"/>
        <v>0</v>
      </c>
      <c r="L224" s="92">
        <f>K224-D224</f>
        <v>0</v>
      </c>
      <c r="M224" s="55"/>
      <c r="N224" s="76"/>
      <c r="O224" s="75"/>
    </row>
    <row r="225" spans="1:15" ht="23.25" customHeight="1" hidden="1">
      <c r="A225" s="155" t="s">
        <v>76</v>
      </c>
      <c r="B225" s="156"/>
      <c r="C225" s="92">
        <v>0</v>
      </c>
      <c r="D225" s="92">
        <v>0</v>
      </c>
      <c r="E225" s="92"/>
      <c r="F225" s="83"/>
      <c r="G225" s="83"/>
      <c r="H225" s="99">
        <v>0</v>
      </c>
      <c r="I225" s="99"/>
      <c r="J225" s="99"/>
      <c r="K225" s="92">
        <f t="shared" si="48"/>
        <v>0</v>
      </c>
      <c r="L225" s="92">
        <f>K225-D225</f>
        <v>0</v>
      </c>
      <c r="M225" s="55"/>
      <c r="N225" s="76"/>
      <c r="O225" s="75"/>
    </row>
    <row r="226" spans="1:15" ht="23.25" customHeight="1" hidden="1">
      <c r="A226" s="155" t="s">
        <v>176</v>
      </c>
      <c r="B226" s="156"/>
      <c r="C226" s="92">
        <v>0</v>
      </c>
      <c r="D226" s="92">
        <v>0</v>
      </c>
      <c r="E226" s="92">
        <v>0</v>
      </c>
      <c r="F226" s="83"/>
      <c r="G226" s="83"/>
      <c r="H226" s="100">
        <v>0</v>
      </c>
      <c r="I226" s="92">
        <v>0</v>
      </c>
      <c r="J226" s="100">
        <v>0</v>
      </c>
      <c r="K226" s="92">
        <f t="shared" si="48"/>
        <v>0</v>
      </c>
      <c r="L226" s="92">
        <v>0</v>
      </c>
      <c r="M226" s="55"/>
      <c r="N226" s="76"/>
      <c r="O226" s="75"/>
    </row>
    <row r="227" spans="1:15" ht="22.5" customHeight="1" hidden="1">
      <c r="A227" s="155" t="s">
        <v>177</v>
      </c>
      <c r="B227" s="156"/>
      <c r="C227" s="92">
        <v>0</v>
      </c>
      <c r="D227" s="92">
        <v>0</v>
      </c>
      <c r="E227" s="92">
        <v>0</v>
      </c>
      <c r="F227" s="83"/>
      <c r="G227" s="83"/>
      <c r="H227" s="100">
        <v>0</v>
      </c>
      <c r="I227" s="92">
        <v>0</v>
      </c>
      <c r="J227" s="100">
        <v>5</v>
      </c>
      <c r="K227" s="92">
        <f t="shared" si="48"/>
        <v>5</v>
      </c>
      <c r="L227" s="92">
        <f>K227-D227</f>
        <v>5</v>
      </c>
      <c r="M227" s="55"/>
      <c r="N227" s="76"/>
      <c r="O227" s="75"/>
    </row>
    <row r="228" spans="1:15" ht="27.75" customHeight="1">
      <c r="A228" s="155" t="s">
        <v>217</v>
      </c>
      <c r="B228" s="156"/>
      <c r="C228" s="92">
        <v>800</v>
      </c>
      <c r="D228" s="92">
        <v>800</v>
      </c>
      <c r="E228" s="92">
        <v>736</v>
      </c>
      <c r="F228" s="84"/>
      <c r="G228" s="84"/>
      <c r="H228" s="92">
        <v>0</v>
      </c>
      <c r="I228" s="92">
        <v>0</v>
      </c>
      <c r="J228" s="92">
        <v>0</v>
      </c>
      <c r="K228" s="92">
        <f t="shared" si="48"/>
        <v>736</v>
      </c>
      <c r="L228" s="92">
        <v>0</v>
      </c>
      <c r="M228" s="55"/>
      <c r="N228" s="76"/>
      <c r="O228" s="75"/>
    </row>
    <row r="229" spans="1:15" ht="15">
      <c r="A229" s="94" t="s">
        <v>77</v>
      </c>
      <c r="B229" s="95"/>
      <c r="C229" s="92">
        <f>C230+C242</f>
        <v>560359</v>
      </c>
      <c r="D229" s="92">
        <f>D230+D242</f>
        <v>582822</v>
      </c>
      <c r="E229" s="92">
        <f>E230+E242</f>
        <v>319694</v>
      </c>
      <c r="F229" s="64"/>
      <c r="G229" s="64"/>
      <c r="H229" s="96">
        <f>H230+H242</f>
        <v>41147</v>
      </c>
      <c r="I229" s="96">
        <f>I230+I242</f>
        <v>44834</v>
      </c>
      <c r="J229" s="96">
        <f>J230+J242</f>
        <v>170544</v>
      </c>
      <c r="K229" s="96">
        <f>K230+K242</f>
        <v>576054</v>
      </c>
      <c r="L229" s="97">
        <f>K229-D229</f>
        <v>-6768</v>
      </c>
      <c r="M229" s="7"/>
      <c r="N229" s="76"/>
      <c r="O229" s="75"/>
    </row>
    <row r="230" spans="1:15" ht="20.25" customHeight="1">
      <c r="A230" s="94" t="s">
        <v>71</v>
      </c>
      <c r="B230" s="95"/>
      <c r="C230" s="92">
        <f>C231+C232+C234+C235+C236+C237+C238+C239+C240+C241</f>
        <v>423223</v>
      </c>
      <c r="D230" s="92">
        <f>D231+D232+D234+D235+D236+D237+D238+D239+D240+D241</f>
        <v>452751</v>
      </c>
      <c r="E230" s="92">
        <f>E231+E232+E234+E235+E236+E237+E238+E239+E240+E241</f>
        <v>236838</v>
      </c>
      <c r="F230" s="64"/>
      <c r="G230" s="64"/>
      <c r="H230" s="92">
        <f>H231+H232+H234+H235+H236+H237+H238+H239+H240+H241</f>
        <v>30843</v>
      </c>
      <c r="I230" s="92">
        <f>I231+I232+I234+I235+I236+I237+I238+I239+I240+I241</f>
        <v>31812</v>
      </c>
      <c r="J230" s="92">
        <f>J231+J232+J234+J235+J236+J237+J238+J239+J240+J241</f>
        <v>150579</v>
      </c>
      <c r="K230" s="92">
        <f>K231+K232+K234+K235+K236+K237+K238+K239+K240+K241</f>
        <v>450072</v>
      </c>
      <c r="L230" s="97">
        <f aca="true" t="shared" si="49" ref="L230:L242">K230-D230</f>
        <v>-2679</v>
      </c>
      <c r="M230" s="7"/>
      <c r="N230" s="76"/>
      <c r="O230" s="75"/>
    </row>
    <row r="231" spans="1:15" ht="29.25" customHeight="1">
      <c r="A231" s="94" t="s">
        <v>180</v>
      </c>
      <c r="B231" s="95"/>
      <c r="C231" s="92">
        <v>278194</v>
      </c>
      <c r="D231" s="92">
        <v>304166</v>
      </c>
      <c r="E231" s="92">
        <v>208100</v>
      </c>
      <c r="F231" s="64"/>
      <c r="G231" s="64"/>
      <c r="H231" s="123">
        <v>23600</v>
      </c>
      <c r="I231" s="123">
        <v>23864</v>
      </c>
      <c r="J231" s="123">
        <f>47202+1400</f>
        <v>48602</v>
      </c>
      <c r="K231" s="123">
        <f>E231+H231+I231+J231</f>
        <v>304166</v>
      </c>
      <c r="L231" s="99">
        <f t="shared" si="49"/>
        <v>0</v>
      </c>
      <c r="M231" s="101"/>
      <c r="N231" s="76"/>
      <c r="O231" s="75"/>
    </row>
    <row r="232" spans="1:15" ht="36.75" customHeight="1">
      <c r="A232" s="196" t="s">
        <v>298</v>
      </c>
      <c r="B232" s="197"/>
      <c r="C232" s="92">
        <v>90700</v>
      </c>
      <c r="D232" s="92">
        <v>89842</v>
      </c>
      <c r="E232" s="92">
        <v>0</v>
      </c>
      <c r="F232" s="64"/>
      <c r="G232" s="64"/>
      <c r="H232" s="92">
        <v>0</v>
      </c>
      <c r="I232" s="92">
        <v>0</v>
      </c>
      <c r="J232" s="92">
        <v>89842</v>
      </c>
      <c r="K232" s="92">
        <f>E232+H232+I232+J232</f>
        <v>89842</v>
      </c>
      <c r="L232" s="99">
        <f t="shared" si="49"/>
        <v>0</v>
      </c>
      <c r="M232" s="101"/>
      <c r="N232" s="76"/>
      <c r="O232" s="75"/>
    </row>
    <row r="233" spans="1:15" ht="3" customHeight="1" hidden="1">
      <c r="A233" s="94" t="s">
        <v>70</v>
      </c>
      <c r="B233" s="95"/>
      <c r="C233" s="92"/>
      <c r="D233" s="92"/>
      <c r="E233" s="92"/>
      <c r="F233" s="64"/>
      <c r="G233" s="64"/>
      <c r="H233" s="64"/>
      <c r="I233" s="64">
        <v>0</v>
      </c>
      <c r="J233" s="64">
        <v>0</v>
      </c>
      <c r="K233" s="64">
        <f aca="true" t="shared" si="50" ref="K233:K241">E233+H233+I233+J233</f>
        <v>0</v>
      </c>
      <c r="L233" s="99">
        <f t="shared" si="49"/>
        <v>0</v>
      </c>
      <c r="M233" s="7"/>
      <c r="N233" s="76"/>
      <c r="O233" s="75"/>
    </row>
    <row r="234" spans="1:15" ht="18.75" customHeight="1">
      <c r="A234" s="198" t="s">
        <v>181</v>
      </c>
      <c r="B234" s="199"/>
      <c r="C234" s="92">
        <v>91</v>
      </c>
      <c r="D234" s="92">
        <v>100</v>
      </c>
      <c r="E234" s="92">
        <v>9</v>
      </c>
      <c r="F234" s="64"/>
      <c r="G234" s="64"/>
      <c r="H234" s="123">
        <v>2</v>
      </c>
      <c r="I234" s="123">
        <v>2</v>
      </c>
      <c r="J234" s="123">
        <v>2</v>
      </c>
      <c r="K234" s="123">
        <f>E234+H234+I234+J234</f>
        <v>15</v>
      </c>
      <c r="L234" s="92">
        <f t="shared" si="49"/>
        <v>-85</v>
      </c>
      <c r="M234" s="7"/>
      <c r="N234" s="76"/>
      <c r="O234" s="75"/>
    </row>
    <row r="235" spans="1:15" ht="18.75" customHeight="1">
      <c r="A235" s="198" t="s">
        <v>182</v>
      </c>
      <c r="B235" s="199"/>
      <c r="C235" s="92">
        <v>6693</v>
      </c>
      <c r="D235" s="92">
        <v>6693</v>
      </c>
      <c r="E235" s="92">
        <v>3060</v>
      </c>
      <c r="F235" s="64"/>
      <c r="G235" s="64"/>
      <c r="H235" s="123">
        <v>1211</v>
      </c>
      <c r="I235" s="123">
        <v>1211</v>
      </c>
      <c r="J235" s="123">
        <v>1211</v>
      </c>
      <c r="K235" s="123">
        <f t="shared" si="50"/>
        <v>6693</v>
      </c>
      <c r="L235" s="92">
        <f t="shared" si="49"/>
        <v>0</v>
      </c>
      <c r="M235" s="7"/>
      <c r="N235" s="76"/>
      <c r="O235" s="75"/>
    </row>
    <row r="236" spans="1:15" ht="28.5" customHeight="1">
      <c r="A236" s="194" t="s">
        <v>183</v>
      </c>
      <c r="B236" s="195"/>
      <c r="C236" s="92">
        <v>15624</v>
      </c>
      <c r="D236" s="92">
        <v>15624</v>
      </c>
      <c r="E236" s="92">
        <v>11523</v>
      </c>
      <c r="F236" s="64"/>
      <c r="G236" s="64"/>
      <c r="H236" s="123">
        <v>1367</v>
      </c>
      <c r="I236" s="123">
        <v>1367</v>
      </c>
      <c r="J236" s="123">
        <v>1367</v>
      </c>
      <c r="K236" s="123">
        <f t="shared" si="50"/>
        <v>15624</v>
      </c>
      <c r="L236" s="92">
        <f t="shared" si="49"/>
        <v>0</v>
      </c>
      <c r="M236" s="101"/>
      <c r="N236" s="76"/>
      <c r="O236" s="75"/>
    </row>
    <row r="237" spans="1:15" ht="50.25" customHeight="1">
      <c r="A237" s="194" t="s">
        <v>184</v>
      </c>
      <c r="B237" s="195"/>
      <c r="C237" s="92">
        <v>12104</v>
      </c>
      <c r="D237" s="92">
        <v>12749</v>
      </c>
      <c r="E237" s="92">
        <v>6659</v>
      </c>
      <c r="F237" s="92"/>
      <c r="G237" s="92"/>
      <c r="H237" s="123">
        <v>2030</v>
      </c>
      <c r="I237" s="123">
        <v>2030</v>
      </c>
      <c r="J237" s="123">
        <v>2030</v>
      </c>
      <c r="K237" s="123">
        <f t="shared" si="50"/>
        <v>12749</v>
      </c>
      <c r="L237" s="123">
        <f t="shared" si="49"/>
        <v>0</v>
      </c>
      <c r="M237" s="7"/>
      <c r="N237" s="76"/>
      <c r="O237" s="75"/>
    </row>
    <row r="238" spans="1:15" ht="46.5" customHeight="1">
      <c r="A238" s="194" t="s">
        <v>185</v>
      </c>
      <c r="B238" s="195"/>
      <c r="C238" s="92">
        <v>3137</v>
      </c>
      <c r="D238" s="92">
        <v>4707</v>
      </c>
      <c r="E238" s="92">
        <v>1887</v>
      </c>
      <c r="F238" s="64"/>
      <c r="G238" s="64"/>
      <c r="H238" s="123">
        <v>0</v>
      </c>
      <c r="I238" s="123">
        <v>705</v>
      </c>
      <c r="J238" s="123">
        <v>2115</v>
      </c>
      <c r="K238" s="123">
        <f t="shared" si="50"/>
        <v>4707</v>
      </c>
      <c r="L238" s="92">
        <f>K238-D238</f>
        <v>0</v>
      </c>
      <c r="M238" s="7"/>
      <c r="N238" s="76"/>
      <c r="O238" s="75"/>
    </row>
    <row r="239" spans="1:15" ht="39.75" customHeight="1" hidden="1">
      <c r="A239" s="194" t="s">
        <v>186</v>
      </c>
      <c r="B239" s="195"/>
      <c r="C239" s="92">
        <v>0</v>
      </c>
      <c r="D239" s="92">
        <v>0</v>
      </c>
      <c r="E239" s="92">
        <v>0</v>
      </c>
      <c r="F239" s="92"/>
      <c r="G239" s="92"/>
      <c r="H239" s="92">
        <v>0</v>
      </c>
      <c r="I239" s="92">
        <v>0</v>
      </c>
      <c r="J239" s="92">
        <v>0</v>
      </c>
      <c r="K239" s="92">
        <f t="shared" si="50"/>
        <v>0</v>
      </c>
      <c r="L239" s="92">
        <f>K239-D239</f>
        <v>0</v>
      </c>
      <c r="M239" s="7"/>
      <c r="N239" s="76"/>
      <c r="O239" s="75"/>
    </row>
    <row r="240" spans="1:15" ht="30" customHeight="1">
      <c r="A240" s="194" t="s">
        <v>187</v>
      </c>
      <c r="B240" s="195"/>
      <c r="C240" s="92">
        <v>15680</v>
      </c>
      <c r="D240" s="92">
        <v>15679</v>
      </c>
      <c r="E240" s="92">
        <v>5186</v>
      </c>
      <c r="F240" s="64"/>
      <c r="G240" s="64"/>
      <c r="H240" s="123">
        <v>2633</v>
      </c>
      <c r="I240" s="123">
        <v>2633</v>
      </c>
      <c r="J240" s="123">
        <v>2633</v>
      </c>
      <c r="K240" s="123">
        <f t="shared" si="50"/>
        <v>13085</v>
      </c>
      <c r="L240" s="92">
        <f t="shared" si="49"/>
        <v>-2594</v>
      </c>
      <c r="M240" s="7"/>
      <c r="N240" s="76"/>
      <c r="O240" s="75"/>
    </row>
    <row r="241" spans="1:15" ht="48" customHeight="1">
      <c r="A241" s="194" t="s">
        <v>299</v>
      </c>
      <c r="B241" s="195"/>
      <c r="C241" s="92">
        <v>1000</v>
      </c>
      <c r="D241" s="92">
        <v>3191</v>
      </c>
      <c r="E241" s="92">
        <v>414</v>
      </c>
      <c r="F241" s="64"/>
      <c r="G241" s="64"/>
      <c r="H241" s="92">
        <v>0</v>
      </c>
      <c r="I241" s="92">
        <v>0</v>
      </c>
      <c r="J241" s="92">
        <v>2777</v>
      </c>
      <c r="K241" s="92">
        <f t="shared" si="50"/>
        <v>3191</v>
      </c>
      <c r="L241" s="92">
        <f t="shared" si="49"/>
        <v>0</v>
      </c>
      <c r="M241" s="7"/>
      <c r="N241" s="76"/>
      <c r="O241" s="75"/>
    </row>
    <row r="242" spans="1:15" ht="17.25" customHeight="1">
      <c r="A242" s="155" t="s">
        <v>25</v>
      </c>
      <c r="B242" s="156"/>
      <c r="C242" s="92">
        <v>137136</v>
      </c>
      <c r="D242" s="92">
        <v>130071</v>
      </c>
      <c r="E242" s="92">
        <v>82856</v>
      </c>
      <c r="F242" s="64"/>
      <c r="G242" s="64"/>
      <c r="H242" s="123">
        <v>10304</v>
      </c>
      <c r="I242" s="123">
        <v>13022</v>
      </c>
      <c r="J242" s="123">
        <f>10753+9212</f>
        <v>19965</v>
      </c>
      <c r="K242" s="123">
        <f>E242+H242+I242+J242-165</f>
        <v>125982</v>
      </c>
      <c r="L242" s="123">
        <f t="shared" si="49"/>
        <v>-4089</v>
      </c>
      <c r="M242" s="7"/>
      <c r="N242" s="76"/>
      <c r="O242" s="75"/>
    </row>
    <row r="243" spans="1:15" ht="26.25" customHeight="1">
      <c r="A243" s="170" t="s">
        <v>67</v>
      </c>
      <c r="B243" s="171"/>
      <c r="C243" s="16">
        <f>C244+C245+C246+C247</f>
        <v>130271</v>
      </c>
      <c r="D243" s="16">
        <f>D244+D245+D246+D247</f>
        <v>138479</v>
      </c>
      <c r="E243" s="16">
        <f>E244+E245+E246+E247</f>
        <v>89073</v>
      </c>
      <c r="F243" s="16"/>
      <c r="G243" s="16"/>
      <c r="H243" s="16">
        <f>H244</f>
        <v>9822</v>
      </c>
      <c r="I243" s="16">
        <f>I244</f>
        <v>9302</v>
      </c>
      <c r="J243" s="16">
        <f>J244</f>
        <v>18499</v>
      </c>
      <c r="K243" s="16">
        <f>K244</f>
        <v>121599</v>
      </c>
      <c r="L243" s="16">
        <f>L244</f>
        <v>-2766</v>
      </c>
      <c r="M243" s="65"/>
      <c r="N243" s="76"/>
      <c r="O243" s="75"/>
    </row>
    <row r="244" spans="1:15" ht="26.25" customHeight="1">
      <c r="A244" s="139" t="s">
        <v>123</v>
      </c>
      <c r="B244" s="140"/>
      <c r="C244" s="15">
        <v>124685</v>
      </c>
      <c r="D244" s="15">
        <v>124365</v>
      </c>
      <c r="E244" s="15">
        <v>83976</v>
      </c>
      <c r="F244" s="15"/>
      <c r="G244" s="15"/>
      <c r="H244" s="15">
        <v>9822</v>
      </c>
      <c r="I244" s="15">
        <v>9302</v>
      </c>
      <c r="J244" s="15">
        <v>18499</v>
      </c>
      <c r="K244" s="15">
        <f>E244+H244+I244+J244</f>
        <v>121599</v>
      </c>
      <c r="L244" s="15">
        <f>K244-D244</f>
        <v>-2766</v>
      </c>
      <c r="M244" s="65"/>
      <c r="N244" s="76"/>
      <c r="O244" s="75"/>
    </row>
    <row r="245" spans="1:15" ht="26.25" customHeight="1">
      <c r="A245" s="139" t="s">
        <v>290</v>
      </c>
      <c r="B245" s="140"/>
      <c r="C245" s="15">
        <v>5586</v>
      </c>
      <c r="D245" s="15">
        <v>5587</v>
      </c>
      <c r="E245" s="15">
        <v>1559</v>
      </c>
      <c r="F245" s="15"/>
      <c r="G245" s="15"/>
      <c r="H245" s="15">
        <v>1342</v>
      </c>
      <c r="I245" s="15">
        <v>1342</v>
      </c>
      <c r="J245" s="15">
        <v>1344</v>
      </c>
      <c r="K245" s="15">
        <f>E245+H245+I245+J245</f>
        <v>5587</v>
      </c>
      <c r="L245" s="15">
        <f>K245-D245</f>
        <v>0</v>
      </c>
      <c r="M245" s="65"/>
      <c r="N245" s="76"/>
      <c r="O245" s="75"/>
    </row>
    <row r="246" spans="1:15" ht="26.25" customHeight="1">
      <c r="A246" s="139" t="s">
        <v>291</v>
      </c>
      <c r="B246" s="140"/>
      <c r="C246" s="15">
        <v>0</v>
      </c>
      <c r="D246" s="15">
        <v>6953</v>
      </c>
      <c r="E246" s="15">
        <v>3538</v>
      </c>
      <c r="F246" s="15"/>
      <c r="G246" s="15"/>
      <c r="H246" s="15">
        <v>853</v>
      </c>
      <c r="I246" s="15">
        <v>853</v>
      </c>
      <c r="J246" s="15">
        <v>1709</v>
      </c>
      <c r="K246" s="15">
        <f>E246+H246+I246+J246</f>
        <v>6953</v>
      </c>
      <c r="L246" s="15">
        <f>K246-D246</f>
        <v>0</v>
      </c>
      <c r="M246" s="65"/>
      <c r="N246" s="76"/>
      <c r="O246" s="75"/>
    </row>
    <row r="247" spans="1:15" ht="26.25" customHeight="1">
      <c r="A247" s="139" t="s">
        <v>174</v>
      </c>
      <c r="B247" s="140"/>
      <c r="C247" s="15">
        <v>0</v>
      </c>
      <c r="D247" s="15">
        <v>1574</v>
      </c>
      <c r="E247" s="15">
        <v>0</v>
      </c>
      <c r="F247" s="15"/>
      <c r="G247" s="15"/>
      <c r="H247" s="15">
        <v>0</v>
      </c>
      <c r="I247" s="15">
        <v>1574</v>
      </c>
      <c r="J247" s="15">
        <v>0</v>
      </c>
      <c r="K247" s="15">
        <f>E247+H247+I247+J247</f>
        <v>1574</v>
      </c>
      <c r="L247" s="15">
        <f>K247-D247</f>
        <v>0</v>
      </c>
      <c r="M247" s="65"/>
      <c r="N247" s="76"/>
      <c r="O247" s="75"/>
    </row>
    <row r="248" spans="1:15" ht="27.75" customHeight="1">
      <c r="A248" s="129" t="s">
        <v>46</v>
      </c>
      <c r="B248" s="130"/>
      <c r="C248" s="87">
        <f>C250+C253</f>
        <v>7373</v>
      </c>
      <c r="D248" s="87">
        <f>D250+D253</f>
        <v>7373</v>
      </c>
      <c r="E248" s="92">
        <f>E250+E253+E256</f>
        <v>5959</v>
      </c>
      <c r="F248" s="35"/>
      <c r="G248" s="35"/>
      <c r="H248" s="35">
        <f>H250+H253</f>
        <v>471</v>
      </c>
      <c r="I248" s="35">
        <f>I250+I253</f>
        <v>471</v>
      </c>
      <c r="J248" s="35">
        <f>J250+J253</f>
        <v>472</v>
      </c>
      <c r="K248" s="35">
        <f>K250+K253</f>
        <v>7373</v>
      </c>
      <c r="L248" s="35">
        <f>L250+L253</f>
        <v>0</v>
      </c>
      <c r="M248" s="53"/>
      <c r="N248" s="76"/>
      <c r="O248" s="75"/>
    </row>
    <row r="249" spans="1:15" ht="11.25" customHeight="1">
      <c r="A249" s="190" t="s">
        <v>7</v>
      </c>
      <c r="B249" s="191"/>
      <c r="C249" s="35"/>
      <c r="D249" s="35"/>
      <c r="E249" s="92"/>
      <c r="F249" s="35"/>
      <c r="G249" s="35"/>
      <c r="H249" s="35"/>
      <c r="I249" s="35"/>
      <c r="J249" s="35"/>
      <c r="K249" s="35"/>
      <c r="L249" s="35"/>
      <c r="M249" s="7"/>
      <c r="N249" s="76"/>
      <c r="O249" s="75"/>
    </row>
    <row r="250" spans="1:15" s="23" customFormat="1" ht="15">
      <c r="A250" s="126" t="s">
        <v>47</v>
      </c>
      <c r="B250" s="127"/>
      <c r="C250" s="15">
        <f aca="true" t="shared" si="51" ref="C250:L250">SUM(C251:C252)</f>
        <v>4362</v>
      </c>
      <c r="D250" s="15">
        <f t="shared" si="51"/>
        <v>4362</v>
      </c>
      <c r="E250" s="15">
        <f t="shared" si="51"/>
        <v>2948</v>
      </c>
      <c r="F250" s="15">
        <f t="shared" si="51"/>
        <v>0</v>
      </c>
      <c r="G250" s="15">
        <f t="shared" si="51"/>
        <v>0</v>
      </c>
      <c r="H250" s="15">
        <f t="shared" si="51"/>
        <v>471</v>
      </c>
      <c r="I250" s="15">
        <f t="shared" si="51"/>
        <v>471</v>
      </c>
      <c r="J250" s="15">
        <f t="shared" si="51"/>
        <v>472</v>
      </c>
      <c r="K250" s="15">
        <f>SUM(K251:K252)</f>
        <v>4362</v>
      </c>
      <c r="L250" s="15">
        <f t="shared" si="51"/>
        <v>0</v>
      </c>
      <c r="M250" s="7"/>
      <c r="N250" s="76"/>
      <c r="O250" s="128"/>
    </row>
    <row r="251" spans="1:15" s="23" customFormat="1" ht="19.5" customHeight="1">
      <c r="A251" s="139" t="s">
        <v>13</v>
      </c>
      <c r="B251" s="140"/>
      <c r="C251" s="15">
        <v>4062</v>
      </c>
      <c r="D251" s="15">
        <v>4062</v>
      </c>
      <c r="E251" s="15">
        <v>2810</v>
      </c>
      <c r="F251" s="15"/>
      <c r="G251" s="15"/>
      <c r="H251" s="15">
        <v>417</v>
      </c>
      <c r="I251" s="15">
        <v>417</v>
      </c>
      <c r="J251" s="15">
        <v>418</v>
      </c>
      <c r="K251" s="15">
        <f>SUM(E251:J251)</f>
        <v>4062</v>
      </c>
      <c r="L251" s="15">
        <f aca="true" t="shared" si="52" ref="L251:L256">K251-D251</f>
        <v>0</v>
      </c>
      <c r="M251" s="7"/>
      <c r="N251" s="76"/>
      <c r="O251" s="128"/>
    </row>
    <row r="252" spans="1:15" s="23" customFormat="1" ht="26.25" customHeight="1">
      <c r="A252" s="139" t="s">
        <v>41</v>
      </c>
      <c r="B252" s="140"/>
      <c r="C252" s="15">
        <v>300</v>
      </c>
      <c r="D252" s="15">
        <v>300</v>
      </c>
      <c r="E252" s="15">
        <v>138</v>
      </c>
      <c r="F252" s="15"/>
      <c r="G252" s="15"/>
      <c r="H252" s="15">
        <v>54</v>
      </c>
      <c r="I252" s="15">
        <v>54</v>
      </c>
      <c r="J252" s="15">
        <v>54</v>
      </c>
      <c r="K252" s="15">
        <f>SUM(E252:J252)</f>
        <v>300</v>
      </c>
      <c r="L252" s="15">
        <f t="shared" si="52"/>
        <v>0</v>
      </c>
      <c r="M252" s="7"/>
      <c r="N252" s="76"/>
      <c r="O252" s="128"/>
    </row>
    <row r="253" spans="1:15" ht="15" customHeight="1">
      <c r="A253" s="200" t="s">
        <v>68</v>
      </c>
      <c r="B253" s="201"/>
      <c r="C253" s="16">
        <f>C254+C255</f>
        <v>3011</v>
      </c>
      <c r="D253" s="16">
        <f>D254+D255+D256</f>
        <v>3011</v>
      </c>
      <c r="E253" s="16">
        <f>E254+E255</f>
        <v>3011</v>
      </c>
      <c r="F253" s="16"/>
      <c r="G253" s="16"/>
      <c r="H253" s="16">
        <f>H254+H255</f>
        <v>0</v>
      </c>
      <c r="I253" s="16">
        <f>I254+I255+I256</f>
        <v>0</v>
      </c>
      <c r="J253" s="16">
        <f>J254+J255</f>
        <v>0</v>
      </c>
      <c r="K253" s="16">
        <f>K254+K255+K256</f>
        <v>3011</v>
      </c>
      <c r="L253" s="15">
        <f t="shared" si="52"/>
        <v>0</v>
      </c>
      <c r="M253" s="7"/>
      <c r="N253" s="76"/>
      <c r="O253" s="75"/>
    </row>
    <row r="254" spans="1:15" s="25" customFormat="1" ht="27.75" customHeight="1">
      <c r="A254" s="139" t="s">
        <v>59</v>
      </c>
      <c r="B254" s="140"/>
      <c r="C254" s="15">
        <v>1358</v>
      </c>
      <c r="D254" s="15">
        <v>1358</v>
      </c>
      <c r="E254" s="15">
        <v>1358</v>
      </c>
      <c r="F254" s="15"/>
      <c r="G254" s="15"/>
      <c r="H254" s="15">
        <v>0</v>
      </c>
      <c r="I254" s="15"/>
      <c r="J254" s="15">
        <v>0</v>
      </c>
      <c r="K254" s="15">
        <f>E254+H254+I254+J254</f>
        <v>1358</v>
      </c>
      <c r="L254" s="15">
        <f t="shared" si="52"/>
        <v>0</v>
      </c>
      <c r="M254" s="7"/>
      <c r="N254" s="76"/>
      <c r="O254" s="75"/>
    </row>
    <row r="255" spans="1:15" ht="26.25" customHeight="1">
      <c r="A255" s="139" t="s">
        <v>60</v>
      </c>
      <c r="B255" s="140"/>
      <c r="C255" s="15">
        <v>1653</v>
      </c>
      <c r="D255" s="15">
        <v>1653</v>
      </c>
      <c r="E255" s="15">
        <v>1653</v>
      </c>
      <c r="F255" s="15"/>
      <c r="G255" s="15"/>
      <c r="H255" s="15">
        <v>0</v>
      </c>
      <c r="I255" s="15"/>
      <c r="J255" s="15">
        <v>0</v>
      </c>
      <c r="K255" s="15">
        <f>E255+H255+I255+J255</f>
        <v>1653</v>
      </c>
      <c r="L255" s="15">
        <f t="shared" si="52"/>
        <v>0</v>
      </c>
      <c r="M255" s="7"/>
      <c r="N255" s="76"/>
      <c r="O255" s="75"/>
    </row>
    <row r="256" spans="1:15" ht="36" customHeight="1" hidden="1">
      <c r="A256" s="202" t="s">
        <v>126</v>
      </c>
      <c r="B256" s="203"/>
      <c r="C256" s="92">
        <v>0</v>
      </c>
      <c r="D256" s="92">
        <v>0</v>
      </c>
      <c r="E256" s="92">
        <v>0</v>
      </c>
      <c r="F256" s="64"/>
      <c r="G256" s="64"/>
      <c r="H256" s="92">
        <v>0</v>
      </c>
      <c r="I256" s="92"/>
      <c r="J256" s="92">
        <v>0</v>
      </c>
      <c r="K256" s="92">
        <f>E256+H256+I256+J256</f>
        <v>0</v>
      </c>
      <c r="L256" s="92">
        <f t="shared" si="52"/>
        <v>0</v>
      </c>
      <c r="M256" s="7"/>
      <c r="N256" s="76"/>
      <c r="O256" s="75"/>
    </row>
    <row r="257" spans="1:15" ht="23.25" customHeight="1">
      <c r="A257" s="206" t="s">
        <v>14</v>
      </c>
      <c r="B257" s="207"/>
      <c r="C257" s="85">
        <f>C258+C259+C260+C261+C265+C268+C262+C266+C267+C269+C272+C273+C270</f>
        <v>49702</v>
      </c>
      <c r="D257" s="85">
        <f>D258+D259+D260+D261+D265+D268+D262+D266+D267+D269+D272+D273+D270</f>
        <v>87731</v>
      </c>
      <c r="E257" s="85">
        <f>E258+E259+E260+E261+E265+E268+E262+E266+E267+E269+E272+E273+E270</f>
        <v>55852</v>
      </c>
      <c r="F257" s="85">
        <f>F258+F259+F260+F261+F265+F268+F262+F266+F267+F269</f>
        <v>7651</v>
      </c>
      <c r="G257" s="85">
        <f>G258+G259+G260+G261+G265+G268+G262+G266+G267+G269</f>
        <v>7651</v>
      </c>
      <c r="H257" s="85">
        <f>H258+H259+H260+H261+H265+H268+H262+H266+H267+H269</f>
        <v>2437</v>
      </c>
      <c r="I257" s="45">
        <f>I258+I259+I260+I261+I265+I268+I262+I267</f>
        <v>2803</v>
      </c>
      <c r="J257" s="45">
        <f>J258+J259+J260+J261+J265+J268+J262+J267</f>
        <v>5305</v>
      </c>
      <c r="K257" s="45">
        <f>K258+K259+K260+K261+K265+K268+K262+K267+K266</f>
        <v>52000</v>
      </c>
      <c r="L257" s="45">
        <f>L258+L259+L260+L261+L265+L268+L262+L267</f>
        <v>208</v>
      </c>
      <c r="M257" s="7"/>
      <c r="N257" s="76"/>
      <c r="O257" s="75"/>
    </row>
    <row r="258" spans="1:15" ht="25.5" customHeight="1">
      <c r="A258" s="208" t="s">
        <v>104</v>
      </c>
      <c r="B258" s="209"/>
      <c r="C258" s="124">
        <v>11471</v>
      </c>
      <c r="D258" s="124">
        <v>11532</v>
      </c>
      <c r="E258" s="125">
        <v>8769</v>
      </c>
      <c r="F258" s="125">
        <v>7651</v>
      </c>
      <c r="G258" s="125">
        <v>7651</v>
      </c>
      <c r="H258" s="125">
        <v>857</v>
      </c>
      <c r="I258" s="125">
        <v>1016</v>
      </c>
      <c r="J258" s="125">
        <v>1978</v>
      </c>
      <c r="K258" s="125">
        <f>E258+H258+I258+J258</f>
        <v>12620</v>
      </c>
      <c r="L258" s="125">
        <f>K258-D258</f>
        <v>1088</v>
      </c>
      <c r="M258" s="55"/>
      <c r="N258" s="76"/>
      <c r="O258" s="75"/>
    </row>
    <row r="259" spans="1:15" ht="30.75" customHeight="1" hidden="1">
      <c r="A259" s="139" t="s">
        <v>188</v>
      </c>
      <c r="B259" s="140"/>
      <c r="C259" s="77">
        <v>0</v>
      </c>
      <c r="D259" s="77">
        <v>0</v>
      </c>
      <c r="E259" s="15">
        <v>0</v>
      </c>
      <c r="F259" s="15"/>
      <c r="G259" s="15"/>
      <c r="H259" s="15">
        <v>0</v>
      </c>
      <c r="I259" s="15">
        <v>0</v>
      </c>
      <c r="J259" s="15">
        <v>0</v>
      </c>
      <c r="K259" s="15">
        <f>E259+H259+I259+J259</f>
        <v>0</v>
      </c>
      <c r="L259" s="15">
        <f aca="true" t="shared" si="53" ref="L259:L266">K259-D259</f>
        <v>0</v>
      </c>
      <c r="M259" s="7"/>
      <c r="N259" s="76"/>
      <c r="O259" s="75"/>
    </row>
    <row r="260" spans="1:15" ht="21" customHeight="1">
      <c r="A260" s="139" t="s">
        <v>97</v>
      </c>
      <c r="B260" s="140"/>
      <c r="C260" s="77">
        <v>9317</v>
      </c>
      <c r="D260" s="77">
        <v>9232</v>
      </c>
      <c r="E260" s="15">
        <v>6121</v>
      </c>
      <c r="F260" s="15"/>
      <c r="G260" s="15"/>
      <c r="H260" s="15">
        <v>665</v>
      </c>
      <c r="I260" s="15">
        <v>665</v>
      </c>
      <c r="J260" s="15">
        <v>1330</v>
      </c>
      <c r="K260" s="15">
        <f>E260+H260+I260+J260</f>
        <v>8781</v>
      </c>
      <c r="L260" s="15">
        <f t="shared" si="53"/>
        <v>-451</v>
      </c>
      <c r="M260" s="7"/>
      <c r="N260" s="76"/>
      <c r="O260" s="75"/>
    </row>
    <row r="261" spans="1:15" ht="23.25" customHeight="1">
      <c r="A261" s="28" t="s">
        <v>27</v>
      </c>
      <c r="B261" s="29"/>
      <c r="C261" s="77">
        <v>10844</v>
      </c>
      <c r="D261" s="77">
        <v>11744</v>
      </c>
      <c r="E261" s="15">
        <v>8515</v>
      </c>
      <c r="F261" s="15"/>
      <c r="G261" s="15"/>
      <c r="H261" s="15">
        <v>611</v>
      </c>
      <c r="I261" s="15">
        <v>896</v>
      </c>
      <c r="J261" s="15">
        <v>1222</v>
      </c>
      <c r="K261" s="15">
        <f>E261+H261+I261+J261</f>
        <v>11244</v>
      </c>
      <c r="L261" s="15">
        <f t="shared" si="53"/>
        <v>-500</v>
      </c>
      <c r="M261" s="7"/>
      <c r="N261" s="76"/>
      <c r="O261" s="75"/>
    </row>
    <row r="262" spans="1:15" ht="40.5" customHeight="1">
      <c r="A262" s="139" t="s">
        <v>58</v>
      </c>
      <c r="B262" s="140"/>
      <c r="C262" s="77">
        <f>C263+C264</f>
        <v>6859</v>
      </c>
      <c r="D262" s="77">
        <f aca="true" t="shared" si="54" ref="D262:J262">SUM(D263:D264)</f>
        <v>6859</v>
      </c>
      <c r="E262" s="77">
        <f t="shared" si="54"/>
        <v>6598</v>
      </c>
      <c r="F262" s="77">
        <f t="shared" si="54"/>
        <v>0</v>
      </c>
      <c r="G262" s="77">
        <f t="shared" si="54"/>
        <v>0</v>
      </c>
      <c r="H262" s="77">
        <f t="shared" si="54"/>
        <v>35</v>
      </c>
      <c r="I262" s="77">
        <f t="shared" si="54"/>
        <v>226</v>
      </c>
      <c r="J262" s="77">
        <f t="shared" si="54"/>
        <v>0</v>
      </c>
      <c r="K262" s="15">
        <f>SUM(E262:J262)</f>
        <v>6859</v>
      </c>
      <c r="L262" s="15">
        <f>K262-D262</f>
        <v>0</v>
      </c>
      <c r="M262" s="7"/>
      <c r="N262" s="76"/>
      <c r="O262" s="75"/>
    </row>
    <row r="263" spans="1:15" ht="38.25" customHeight="1">
      <c r="A263" s="139" t="s">
        <v>192</v>
      </c>
      <c r="B263" s="140"/>
      <c r="C263" s="77">
        <v>5000</v>
      </c>
      <c r="D263" s="77">
        <v>5000</v>
      </c>
      <c r="E263" s="15">
        <v>4965</v>
      </c>
      <c r="F263" s="15"/>
      <c r="G263" s="15"/>
      <c r="H263" s="15">
        <v>35</v>
      </c>
      <c r="I263" s="15"/>
      <c r="J263" s="15">
        <v>0</v>
      </c>
      <c r="K263" s="15">
        <f>SUM(E263:J263)</f>
        <v>5000</v>
      </c>
      <c r="L263" s="16">
        <f t="shared" si="53"/>
        <v>0</v>
      </c>
      <c r="M263" s="7"/>
      <c r="N263" s="76"/>
      <c r="O263" s="75"/>
    </row>
    <row r="264" spans="1:15" ht="42" customHeight="1">
      <c r="A264" s="139" t="s">
        <v>193</v>
      </c>
      <c r="B264" s="140"/>
      <c r="C264" s="77">
        <v>1859</v>
      </c>
      <c r="D264" s="77">
        <v>1859</v>
      </c>
      <c r="E264" s="15">
        <v>1633</v>
      </c>
      <c r="F264" s="15"/>
      <c r="G264" s="15"/>
      <c r="H264" s="15"/>
      <c r="I264" s="15">
        <v>226</v>
      </c>
      <c r="J264" s="15">
        <v>0</v>
      </c>
      <c r="K264" s="15">
        <f aca="true" t="shared" si="55" ref="K264:K270">SUM(E264:J264)</f>
        <v>1859</v>
      </c>
      <c r="L264" s="16">
        <f>K264-D264</f>
        <v>0</v>
      </c>
      <c r="M264" s="7"/>
      <c r="N264" s="76"/>
      <c r="O264" s="75"/>
    </row>
    <row r="265" spans="1:15" ht="33.75" customHeight="1">
      <c r="A265" s="139" t="s">
        <v>189</v>
      </c>
      <c r="B265" s="140"/>
      <c r="C265" s="77">
        <v>150</v>
      </c>
      <c r="D265" s="77">
        <v>525</v>
      </c>
      <c r="E265" s="15">
        <v>0</v>
      </c>
      <c r="F265" s="15"/>
      <c r="G265" s="15"/>
      <c r="H265" s="15">
        <v>0</v>
      </c>
      <c r="I265" s="15"/>
      <c r="J265" s="15">
        <v>525</v>
      </c>
      <c r="K265" s="15">
        <f t="shared" si="55"/>
        <v>525</v>
      </c>
      <c r="L265" s="16">
        <f>K265-D265</f>
        <v>0</v>
      </c>
      <c r="M265" s="101"/>
      <c r="N265" s="76"/>
      <c r="O265" s="75"/>
    </row>
    <row r="266" spans="1:15" ht="32.25" customHeight="1">
      <c r="A266" s="139" t="s">
        <v>190</v>
      </c>
      <c r="B266" s="140"/>
      <c r="C266" s="77">
        <v>6313</v>
      </c>
      <c r="D266" s="77">
        <v>9470</v>
      </c>
      <c r="E266" s="15">
        <v>0</v>
      </c>
      <c r="F266" s="15"/>
      <c r="G266" s="15"/>
      <c r="H266" s="15">
        <v>0</v>
      </c>
      <c r="I266" s="15"/>
      <c r="J266" s="15">
        <v>9470</v>
      </c>
      <c r="K266" s="15">
        <f t="shared" si="55"/>
        <v>9470</v>
      </c>
      <c r="L266" s="16">
        <f t="shared" si="53"/>
        <v>0</v>
      </c>
      <c r="M266" s="7"/>
      <c r="N266" s="76"/>
      <c r="O266" s="75"/>
    </row>
    <row r="267" spans="1:15" ht="24" customHeight="1">
      <c r="A267" s="139" t="s">
        <v>194</v>
      </c>
      <c r="B267" s="140"/>
      <c r="C267" s="77">
        <v>2000</v>
      </c>
      <c r="D267" s="77">
        <v>1930</v>
      </c>
      <c r="E267" s="15">
        <v>1751</v>
      </c>
      <c r="F267" s="15"/>
      <c r="G267" s="15"/>
      <c r="H267" s="15">
        <v>0</v>
      </c>
      <c r="I267" s="15">
        <v>0</v>
      </c>
      <c r="J267" s="15">
        <v>0</v>
      </c>
      <c r="K267" s="15">
        <f t="shared" si="55"/>
        <v>1751</v>
      </c>
      <c r="L267" s="16">
        <f>K267-D267</f>
        <v>-179</v>
      </c>
      <c r="M267" s="7"/>
      <c r="N267" s="76"/>
      <c r="O267" s="75"/>
    </row>
    <row r="268" spans="1:15" ht="20.25" customHeight="1">
      <c r="A268" s="139" t="s">
        <v>191</v>
      </c>
      <c r="B268" s="140"/>
      <c r="C268" s="77">
        <v>500</v>
      </c>
      <c r="D268" s="15">
        <v>500</v>
      </c>
      <c r="E268" s="15">
        <v>231</v>
      </c>
      <c r="F268" s="15"/>
      <c r="G268" s="15"/>
      <c r="H268" s="15">
        <v>269</v>
      </c>
      <c r="I268" s="15">
        <v>0</v>
      </c>
      <c r="J268" s="15">
        <v>250</v>
      </c>
      <c r="K268" s="15">
        <f t="shared" si="55"/>
        <v>750</v>
      </c>
      <c r="L268" s="15">
        <f>K268-D268</f>
        <v>250</v>
      </c>
      <c r="M268" s="7"/>
      <c r="N268" s="76"/>
      <c r="O268" s="75"/>
    </row>
    <row r="269" spans="1:15" ht="52.5" customHeight="1">
      <c r="A269" s="204" t="s">
        <v>292</v>
      </c>
      <c r="B269" s="205"/>
      <c r="C269" s="15">
        <v>2136</v>
      </c>
      <c r="D269" s="15">
        <v>600</v>
      </c>
      <c r="E269" s="15">
        <v>0</v>
      </c>
      <c r="F269" s="15"/>
      <c r="G269" s="15"/>
      <c r="H269" s="15">
        <v>0</v>
      </c>
      <c r="I269" s="15">
        <v>0</v>
      </c>
      <c r="J269" s="15">
        <v>600</v>
      </c>
      <c r="K269" s="15">
        <f t="shared" si="55"/>
        <v>600</v>
      </c>
      <c r="L269" s="15">
        <f>K269-D269</f>
        <v>0</v>
      </c>
      <c r="M269" s="7"/>
      <c r="N269" s="76"/>
      <c r="O269" s="75"/>
    </row>
    <row r="270" spans="1:15" ht="30" customHeight="1">
      <c r="A270" s="139" t="s">
        <v>295</v>
      </c>
      <c r="B270" s="140"/>
      <c r="C270" s="15">
        <v>112</v>
      </c>
      <c r="D270" s="15">
        <v>0</v>
      </c>
      <c r="E270" s="15"/>
      <c r="F270" s="15"/>
      <c r="G270" s="15"/>
      <c r="H270" s="15"/>
      <c r="I270" s="15"/>
      <c r="J270" s="15"/>
      <c r="K270" s="15">
        <f t="shared" si="55"/>
        <v>0</v>
      </c>
      <c r="L270" s="15">
        <f>K270-D270</f>
        <v>0</v>
      </c>
      <c r="M270" s="7"/>
      <c r="N270" s="76"/>
      <c r="O270" s="75"/>
    </row>
    <row r="271" spans="1:15" ht="30" customHeight="1" hidden="1">
      <c r="A271" s="139" t="s">
        <v>296</v>
      </c>
      <c r="B271" s="140"/>
      <c r="C271" s="15">
        <v>0</v>
      </c>
      <c r="D271" s="15">
        <v>21</v>
      </c>
      <c r="E271" s="15"/>
      <c r="F271" s="15"/>
      <c r="G271" s="15"/>
      <c r="H271" s="15"/>
      <c r="I271" s="15"/>
      <c r="J271" s="15"/>
      <c r="K271" s="15"/>
      <c r="L271" s="15"/>
      <c r="M271" s="7"/>
      <c r="N271" s="76"/>
      <c r="O271" s="75"/>
    </row>
    <row r="272" spans="1:15" ht="63.75" customHeight="1">
      <c r="A272" s="139" t="s">
        <v>294</v>
      </c>
      <c r="B272" s="140"/>
      <c r="C272" s="15">
        <v>0</v>
      </c>
      <c r="D272" s="15">
        <v>10580</v>
      </c>
      <c r="E272" s="15">
        <v>8558</v>
      </c>
      <c r="F272" s="15"/>
      <c r="G272" s="15"/>
      <c r="H272" s="15">
        <v>674</v>
      </c>
      <c r="I272" s="15">
        <v>674</v>
      </c>
      <c r="J272" s="15">
        <v>674</v>
      </c>
      <c r="K272" s="15">
        <f>E272+H272+I272+J272</f>
        <v>10580</v>
      </c>
      <c r="L272" s="15">
        <f>K272-D272</f>
        <v>0</v>
      </c>
      <c r="M272" s="7"/>
      <c r="N272" s="76"/>
      <c r="O272" s="75"/>
    </row>
    <row r="273" spans="1:15" ht="40.5" customHeight="1">
      <c r="A273" s="139" t="s">
        <v>293</v>
      </c>
      <c r="B273" s="140"/>
      <c r="C273" s="15">
        <v>0</v>
      </c>
      <c r="D273" s="15">
        <v>24759</v>
      </c>
      <c r="E273" s="15">
        <v>15309</v>
      </c>
      <c r="F273" s="15"/>
      <c r="G273" s="15"/>
      <c r="H273" s="15">
        <v>3150</v>
      </c>
      <c r="I273" s="15">
        <v>3150</v>
      </c>
      <c r="J273" s="15">
        <v>3150</v>
      </c>
      <c r="K273" s="15">
        <f>E273+H273+I273+J273</f>
        <v>24759</v>
      </c>
      <c r="L273" s="15">
        <f>K273-D273</f>
        <v>0</v>
      </c>
      <c r="M273" s="7"/>
      <c r="N273" s="76"/>
      <c r="O273" s="75"/>
    </row>
    <row r="274" spans="1:14" ht="16.5" customHeight="1">
      <c r="A274" s="46" t="s">
        <v>15</v>
      </c>
      <c r="B274" s="47"/>
      <c r="C274" s="48">
        <f>C276+C288</f>
        <v>208752</v>
      </c>
      <c r="D274" s="48">
        <f>D276+D288</f>
        <v>202695</v>
      </c>
      <c r="E274" s="48">
        <f>E276+E288</f>
        <v>138295</v>
      </c>
      <c r="F274" s="48"/>
      <c r="G274" s="48"/>
      <c r="H274" s="48">
        <f>H276+H288</f>
        <v>14338</v>
      </c>
      <c r="I274" s="48">
        <f>I276+I288</f>
        <v>15218</v>
      </c>
      <c r="J274" s="48">
        <f>J276+J288</f>
        <v>29721</v>
      </c>
      <c r="K274" s="48">
        <f>K276+K288</f>
        <v>197572</v>
      </c>
      <c r="L274" s="48">
        <f>L276+L288</f>
        <v>-5123</v>
      </c>
      <c r="M274" s="9"/>
      <c r="N274" s="2"/>
    </row>
    <row r="275" spans="1:14" ht="10.5" customHeight="1">
      <c r="A275" s="190" t="s">
        <v>7</v>
      </c>
      <c r="B275" s="191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7"/>
      <c r="N275" s="2"/>
    </row>
    <row r="276" spans="1:14" ht="16.5" customHeight="1">
      <c r="A276" s="42" t="s">
        <v>107</v>
      </c>
      <c r="B276" s="43"/>
      <c r="C276" s="35">
        <f>C277+C278+C279+C280+C281+C284+C286+C283+C287</f>
        <v>198078</v>
      </c>
      <c r="D276" s="35">
        <f>D277+D278+D279+D280+D281+D284+D286+D283+D287</f>
        <v>192021</v>
      </c>
      <c r="E276" s="35">
        <f>E277+E278+E279+E280+E281+E284+E286+E283+E287</f>
        <v>131526</v>
      </c>
      <c r="F276" s="35"/>
      <c r="G276" s="35"/>
      <c r="H276" s="35">
        <f>H277+H278+H279+H280+H281+H284+H286+H283+H287</f>
        <v>13603</v>
      </c>
      <c r="I276" s="35">
        <f>I277+I278+I279+I280+I281+I284+I286+I283+I287</f>
        <v>14479</v>
      </c>
      <c r="J276" s="35">
        <f>J277+J278+J279+J280+J281+J284+J286+J283+J287</f>
        <v>28626</v>
      </c>
      <c r="K276" s="35">
        <f>K277+K278+K279+K280+K281+K284+K286+K283+K287</f>
        <v>188234</v>
      </c>
      <c r="L276" s="35">
        <f>L277+L278+L279+L280+L281+L284+L286+L283+L287</f>
        <v>-3787</v>
      </c>
      <c r="M276" s="7"/>
      <c r="N276" s="2"/>
    </row>
    <row r="277" spans="1:14" ht="18.75" customHeight="1">
      <c r="A277" s="190" t="s">
        <v>91</v>
      </c>
      <c r="B277" s="191"/>
      <c r="C277" s="35">
        <v>168271</v>
      </c>
      <c r="D277" s="35">
        <v>154999</v>
      </c>
      <c r="E277" s="35">
        <v>103651</v>
      </c>
      <c r="F277" s="35"/>
      <c r="G277" s="35"/>
      <c r="H277" s="35">
        <v>11586</v>
      </c>
      <c r="I277" s="35">
        <v>12586</v>
      </c>
      <c r="J277" s="35">
        <v>23176</v>
      </c>
      <c r="K277" s="35">
        <f aca="true" t="shared" si="56" ref="K277:K282">E277+H277+I277+J277</f>
        <v>150999</v>
      </c>
      <c r="L277" s="35">
        <f>K277-D277</f>
        <v>-4000</v>
      </c>
      <c r="M277" s="8"/>
      <c r="N277" s="2"/>
    </row>
    <row r="278" spans="1:14" ht="18.75" customHeight="1">
      <c r="A278" s="42" t="s">
        <v>83</v>
      </c>
      <c r="B278" s="43"/>
      <c r="C278" s="35">
        <v>2000</v>
      </c>
      <c r="D278" s="35">
        <v>1334</v>
      </c>
      <c r="E278" s="35">
        <v>1334</v>
      </c>
      <c r="F278" s="35"/>
      <c r="G278" s="35"/>
      <c r="H278" s="35">
        <v>0</v>
      </c>
      <c r="I278" s="35">
        <v>0</v>
      </c>
      <c r="J278" s="35">
        <v>0</v>
      </c>
      <c r="K278" s="35">
        <f t="shared" si="56"/>
        <v>1334</v>
      </c>
      <c r="L278" s="35">
        <f>K278-D278</f>
        <v>0</v>
      </c>
      <c r="M278" s="7"/>
      <c r="N278" s="2"/>
    </row>
    <row r="279" spans="1:14" ht="15">
      <c r="A279" s="42" t="s">
        <v>84</v>
      </c>
      <c r="B279" s="43"/>
      <c r="C279" s="35">
        <v>27006</v>
      </c>
      <c r="D279" s="35">
        <v>26697</v>
      </c>
      <c r="E279" s="35">
        <v>20000</v>
      </c>
      <c r="F279" s="35"/>
      <c r="G279" s="35"/>
      <c r="H279" s="35">
        <v>1730</v>
      </c>
      <c r="I279" s="35">
        <v>1730</v>
      </c>
      <c r="J279" s="35">
        <v>3450</v>
      </c>
      <c r="K279" s="35">
        <f t="shared" si="56"/>
        <v>26910</v>
      </c>
      <c r="L279" s="35">
        <f>K279-D279</f>
        <v>213</v>
      </c>
      <c r="M279" s="7"/>
      <c r="N279" s="2"/>
    </row>
    <row r="280" spans="1:14" ht="18" customHeight="1">
      <c r="A280" s="42" t="s">
        <v>66</v>
      </c>
      <c r="B280" s="43"/>
      <c r="C280" s="35">
        <v>100</v>
      </c>
      <c r="D280" s="35">
        <v>100</v>
      </c>
      <c r="E280" s="35">
        <v>100</v>
      </c>
      <c r="F280" s="35"/>
      <c r="G280" s="35"/>
      <c r="H280" s="35">
        <v>0</v>
      </c>
      <c r="I280" s="35">
        <v>0</v>
      </c>
      <c r="J280" s="35">
        <v>0</v>
      </c>
      <c r="K280" s="35">
        <f t="shared" si="56"/>
        <v>100</v>
      </c>
      <c r="L280" s="35">
        <v>0</v>
      </c>
      <c r="M280" s="7"/>
      <c r="N280" s="2"/>
    </row>
    <row r="281" spans="1:14" ht="18" customHeight="1">
      <c r="A281" s="190" t="s">
        <v>167</v>
      </c>
      <c r="B281" s="191"/>
      <c r="C281" s="35">
        <v>251</v>
      </c>
      <c r="D281" s="35">
        <v>251</v>
      </c>
      <c r="E281" s="35">
        <v>251</v>
      </c>
      <c r="F281" s="35"/>
      <c r="G281" s="35"/>
      <c r="H281" s="35">
        <v>0</v>
      </c>
      <c r="I281" s="35">
        <v>0</v>
      </c>
      <c r="J281" s="35">
        <v>0</v>
      </c>
      <c r="K281" s="35">
        <f t="shared" si="56"/>
        <v>251</v>
      </c>
      <c r="L281" s="35">
        <v>0</v>
      </c>
      <c r="M281" s="7"/>
      <c r="N281" s="2"/>
    </row>
    <row r="282" spans="1:14" ht="18" customHeight="1">
      <c r="A282" s="190" t="s">
        <v>168</v>
      </c>
      <c r="B282" s="191"/>
      <c r="C282" s="35">
        <v>228</v>
      </c>
      <c r="D282" s="35">
        <v>228</v>
      </c>
      <c r="E282" s="35">
        <v>228</v>
      </c>
      <c r="F282" s="35"/>
      <c r="G282" s="35"/>
      <c r="H282" s="35"/>
      <c r="I282" s="35"/>
      <c r="J282" s="35"/>
      <c r="K282" s="35">
        <f t="shared" si="56"/>
        <v>228</v>
      </c>
      <c r="L282" s="35">
        <v>0</v>
      </c>
      <c r="M282" s="7"/>
      <c r="N282" s="2"/>
    </row>
    <row r="283" spans="1:14" ht="18" customHeight="1">
      <c r="A283" s="190" t="s">
        <v>216</v>
      </c>
      <c r="B283" s="191"/>
      <c r="C283" s="35">
        <v>0</v>
      </c>
      <c r="D283" s="35">
        <v>6177</v>
      </c>
      <c r="E283" s="35">
        <v>6177</v>
      </c>
      <c r="F283" s="35"/>
      <c r="G283" s="35"/>
      <c r="H283" s="35">
        <v>0</v>
      </c>
      <c r="I283" s="35">
        <v>0</v>
      </c>
      <c r="J283" s="35">
        <v>0</v>
      </c>
      <c r="K283" s="35">
        <f aca="true" t="shared" si="57" ref="K283:K289">E283+H283+I283+J283</f>
        <v>6177</v>
      </c>
      <c r="L283" s="35">
        <f>K283-D283</f>
        <v>0</v>
      </c>
      <c r="M283" s="7"/>
      <c r="N283" s="2"/>
    </row>
    <row r="284" spans="1:14" ht="21" customHeight="1">
      <c r="A284" s="42" t="s">
        <v>134</v>
      </c>
      <c r="B284" s="43"/>
      <c r="C284" s="35">
        <v>0</v>
      </c>
      <c r="D284" s="35">
        <v>2000</v>
      </c>
      <c r="E284" s="35">
        <v>0</v>
      </c>
      <c r="F284" s="35"/>
      <c r="G284" s="35"/>
      <c r="H284" s="35">
        <v>0</v>
      </c>
      <c r="I284" s="35">
        <v>0</v>
      </c>
      <c r="J284" s="35">
        <v>2000</v>
      </c>
      <c r="K284" s="35">
        <f t="shared" si="57"/>
        <v>2000</v>
      </c>
      <c r="L284" s="35">
        <f>K284-D284</f>
        <v>0</v>
      </c>
      <c r="M284" s="7"/>
      <c r="N284" s="2"/>
    </row>
    <row r="285" spans="1:14" ht="17.25" customHeight="1">
      <c r="A285" s="190" t="s">
        <v>163</v>
      </c>
      <c r="B285" s="191"/>
      <c r="C285" s="35">
        <v>0</v>
      </c>
      <c r="D285" s="35">
        <v>1814</v>
      </c>
      <c r="E285" s="35">
        <v>0</v>
      </c>
      <c r="F285" s="35"/>
      <c r="G285" s="35"/>
      <c r="H285" s="35"/>
      <c r="I285" s="35"/>
      <c r="J285" s="35">
        <v>1814</v>
      </c>
      <c r="K285" s="35">
        <f t="shared" si="57"/>
        <v>1814</v>
      </c>
      <c r="L285" s="35">
        <f>K285-D285</f>
        <v>0</v>
      </c>
      <c r="M285" s="7"/>
      <c r="N285" s="2"/>
    </row>
    <row r="286" spans="1:14" ht="24.75" customHeight="1">
      <c r="A286" s="129" t="s">
        <v>217</v>
      </c>
      <c r="B286" s="130"/>
      <c r="C286" s="35">
        <v>450</v>
      </c>
      <c r="D286" s="35">
        <v>450</v>
      </c>
      <c r="E286" s="35">
        <v>0</v>
      </c>
      <c r="F286" s="44"/>
      <c r="G286" s="44"/>
      <c r="H286" s="35">
        <v>287</v>
      </c>
      <c r="I286" s="35">
        <v>163</v>
      </c>
      <c r="J286" s="35">
        <v>0</v>
      </c>
      <c r="K286" s="35">
        <f t="shared" si="57"/>
        <v>450</v>
      </c>
      <c r="L286" s="35">
        <f>K286-D286</f>
        <v>0</v>
      </c>
      <c r="M286" s="7"/>
      <c r="N286" s="2"/>
    </row>
    <row r="287" spans="1:14" ht="18" customHeight="1">
      <c r="A287" s="129" t="s">
        <v>131</v>
      </c>
      <c r="B287" s="130"/>
      <c r="C287" s="35">
        <v>0</v>
      </c>
      <c r="D287" s="35">
        <v>13</v>
      </c>
      <c r="E287" s="35">
        <v>13</v>
      </c>
      <c r="F287" s="44"/>
      <c r="G287" s="44"/>
      <c r="H287" s="35">
        <v>0</v>
      </c>
      <c r="I287" s="35">
        <v>0</v>
      </c>
      <c r="J287" s="35">
        <v>0</v>
      </c>
      <c r="K287" s="35">
        <f t="shared" si="57"/>
        <v>13</v>
      </c>
      <c r="L287" s="35">
        <v>0</v>
      </c>
      <c r="M287" s="7"/>
      <c r="N287" s="2"/>
    </row>
    <row r="288" spans="1:13" ht="27" customHeight="1">
      <c r="A288" s="129" t="s">
        <v>108</v>
      </c>
      <c r="B288" s="130"/>
      <c r="C288" s="35">
        <v>10674</v>
      </c>
      <c r="D288" s="35">
        <v>10674</v>
      </c>
      <c r="E288" s="35">
        <v>6769</v>
      </c>
      <c r="F288" s="44"/>
      <c r="G288" s="44"/>
      <c r="H288" s="35">
        <v>735</v>
      </c>
      <c r="I288" s="35">
        <v>739</v>
      </c>
      <c r="J288" s="35">
        <v>1095</v>
      </c>
      <c r="K288" s="35">
        <f t="shared" si="57"/>
        <v>9338</v>
      </c>
      <c r="L288" s="35">
        <f>K288-D288</f>
        <v>-1336</v>
      </c>
      <c r="M288" s="7"/>
    </row>
    <row r="289" spans="1:13" ht="12.75" customHeight="1">
      <c r="A289" s="129" t="s">
        <v>105</v>
      </c>
      <c r="B289" s="130"/>
      <c r="C289" s="35">
        <v>10544</v>
      </c>
      <c r="D289" s="35">
        <v>10544</v>
      </c>
      <c r="E289" s="35">
        <v>6769</v>
      </c>
      <c r="F289" s="35"/>
      <c r="G289" s="35"/>
      <c r="H289" s="35">
        <v>735</v>
      </c>
      <c r="I289" s="35">
        <v>739</v>
      </c>
      <c r="J289" s="35">
        <v>1095</v>
      </c>
      <c r="K289" s="35">
        <f t="shared" si="57"/>
        <v>9338</v>
      </c>
      <c r="L289" s="35">
        <f>K289-D289</f>
        <v>-1206</v>
      </c>
      <c r="M289" s="7"/>
    </row>
    <row r="290" spans="1:13" ht="12.75" customHeight="1">
      <c r="A290" s="129" t="s">
        <v>300</v>
      </c>
      <c r="B290" s="130"/>
      <c r="C290" s="35">
        <v>130</v>
      </c>
      <c r="D290" s="35">
        <v>130</v>
      </c>
      <c r="E290" s="35">
        <v>0</v>
      </c>
      <c r="F290" s="35"/>
      <c r="G290" s="35"/>
      <c r="H290" s="35">
        <v>0</v>
      </c>
      <c r="I290" s="35">
        <v>0</v>
      </c>
      <c r="J290" s="35">
        <v>0</v>
      </c>
      <c r="K290" s="35">
        <v>0</v>
      </c>
      <c r="L290" s="35">
        <v>-130</v>
      </c>
      <c r="M290" s="7"/>
    </row>
    <row r="291" spans="1:14" ht="21" customHeight="1">
      <c r="A291" s="153" t="s">
        <v>16</v>
      </c>
      <c r="B291" s="154"/>
      <c r="C291" s="14">
        <f>C292</f>
        <v>0</v>
      </c>
      <c r="D291" s="14">
        <f aca="true" t="shared" si="58" ref="D291:L291">D292</f>
        <v>0</v>
      </c>
      <c r="E291" s="14">
        <f t="shared" si="58"/>
        <v>0</v>
      </c>
      <c r="F291" s="14">
        <f t="shared" si="58"/>
        <v>0</v>
      </c>
      <c r="G291" s="14">
        <f t="shared" si="58"/>
        <v>0</v>
      </c>
      <c r="H291" s="14">
        <f t="shared" si="58"/>
        <v>0</v>
      </c>
      <c r="I291" s="14">
        <f t="shared" si="58"/>
        <v>0</v>
      </c>
      <c r="J291" s="14">
        <f t="shared" si="58"/>
        <v>0</v>
      </c>
      <c r="K291" s="14">
        <f t="shared" si="58"/>
        <v>0</v>
      </c>
      <c r="L291" s="14">
        <f t="shared" si="58"/>
        <v>0</v>
      </c>
      <c r="M291" s="34"/>
      <c r="N291" s="2"/>
    </row>
    <row r="292" spans="1:14" ht="29.25" customHeight="1">
      <c r="A292" s="129" t="s">
        <v>45</v>
      </c>
      <c r="B292" s="130"/>
      <c r="C292" s="15">
        <v>0</v>
      </c>
      <c r="D292" s="15">
        <v>0</v>
      </c>
      <c r="E292" s="15">
        <v>0</v>
      </c>
      <c r="F292" s="15"/>
      <c r="G292" s="15"/>
      <c r="H292" s="15">
        <v>0</v>
      </c>
      <c r="I292" s="15">
        <v>0</v>
      </c>
      <c r="J292" s="15">
        <v>0</v>
      </c>
      <c r="K292" s="15">
        <v>0</v>
      </c>
      <c r="L292" s="16">
        <f>K292-D292</f>
        <v>0</v>
      </c>
      <c r="M292" s="7"/>
      <c r="N292" s="2"/>
    </row>
    <row r="293" spans="1:14" ht="18.75" customHeight="1">
      <c r="A293" s="153" t="s">
        <v>17</v>
      </c>
      <c r="B293" s="154"/>
      <c r="C293" s="48">
        <f>C294+C295+C301+C307</f>
        <v>116198</v>
      </c>
      <c r="D293" s="48">
        <f>D294+D295+D301+D307</f>
        <v>115703</v>
      </c>
      <c r="E293" s="48">
        <f>E294+E295+E301+E307</f>
        <v>71293</v>
      </c>
      <c r="F293" s="48"/>
      <c r="G293" s="48"/>
      <c r="H293" s="48">
        <f>H294+H295+H301+H307</f>
        <v>20594</v>
      </c>
      <c r="I293" s="48">
        <f>I294+I295+I301+I307</f>
        <v>8942</v>
      </c>
      <c r="J293" s="48">
        <f>J294+J295+J301+J307</f>
        <v>9454</v>
      </c>
      <c r="K293" s="48">
        <f>K294+K295+K301+K307</f>
        <v>110283</v>
      </c>
      <c r="L293" s="48">
        <f>L294+L295+L301+L307</f>
        <v>-5420</v>
      </c>
      <c r="M293" s="56"/>
      <c r="N293" s="2"/>
    </row>
    <row r="294" spans="1:14" ht="29.25" customHeight="1">
      <c r="A294" s="129" t="s">
        <v>109</v>
      </c>
      <c r="B294" s="130"/>
      <c r="C294" s="35">
        <v>7121</v>
      </c>
      <c r="D294" s="35">
        <v>7131</v>
      </c>
      <c r="E294" s="35">
        <v>4369</v>
      </c>
      <c r="F294" s="45"/>
      <c r="G294" s="45"/>
      <c r="H294" s="35">
        <v>551</v>
      </c>
      <c r="I294" s="35">
        <v>551</v>
      </c>
      <c r="J294" s="35">
        <v>1061</v>
      </c>
      <c r="K294" s="35">
        <f>SUM(E294:J294)</f>
        <v>6532</v>
      </c>
      <c r="L294" s="35">
        <f aca="true" t="shared" si="59" ref="L294:L300">K294-D294</f>
        <v>-599</v>
      </c>
      <c r="M294" s="7"/>
      <c r="N294" s="2"/>
    </row>
    <row r="295" spans="1:14" s="63" customFormat="1" ht="21" customHeight="1">
      <c r="A295" s="139" t="s">
        <v>117</v>
      </c>
      <c r="B295" s="140"/>
      <c r="C295" s="15">
        <f>C296+C297+C299+C300</f>
        <v>69383</v>
      </c>
      <c r="D295" s="15">
        <f>D296+D297+D299+D300</f>
        <v>51805</v>
      </c>
      <c r="E295" s="15">
        <f>E296+E297+E299+E300</f>
        <v>28590</v>
      </c>
      <c r="F295" s="15" t="e">
        <f>F296+F297+F298+F299+#REF!+#REF!+F300+#REF!+#REF!+#REF!</f>
        <v>#REF!</v>
      </c>
      <c r="G295" s="15" t="e">
        <f>G296+G297+G298+G299+#REF!+#REF!+G300+#REF!+#REF!+#REF!</f>
        <v>#REF!</v>
      </c>
      <c r="H295" s="15">
        <f>H296+H297+H299+H300</f>
        <v>7638</v>
      </c>
      <c r="I295" s="15">
        <f>I296+I297+I299+I300</f>
        <v>7638</v>
      </c>
      <c r="J295" s="15">
        <f>J296+J297+J299+J300</f>
        <v>7639</v>
      </c>
      <c r="K295" s="15">
        <f>K296+K297+K299+K300</f>
        <v>51505</v>
      </c>
      <c r="L295" s="15">
        <f>L296+L297+L299+L300</f>
        <v>-300</v>
      </c>
      <c r="M295" s="61"/>
      <c r="N295" s="62"/>
    </row>
    <row r="296" spans="1:14" ht="32.25" customHeight="1">
      <c r="A296" s="129" t="s">
        <v>242</v>
      </c>
      <c r="B296" s="130"/>
      <c r="C296" s="35">
        <v>300</v>
      </c>
      <c r="D296" s="35">
        <v>300</v>
      </c>
      <c r="E296" s="35">
        <v>0</v>
      </c>
      <c r="F296" s="35"/>
      <c r="G296" s="35"/>
      <c r="H296" s="35">
        <v>0</v>
      </c>
      <c r="I296" s="35">
        <v>0</v>
      </c>
      <c r="J296" s="35">
        <v>0</v>
      </c>
      <c r="K296" s="35">
        <f>SUM(E296:J296)</f>
        <v>0</v>
      </c>
      <c r="L296" s="35">
        <f t="shared" si="59"/>
        <v>-300</v>
      </c>
      <c r="M296" s="7"/>
      <c r="N296" s="2"/>
    </row>
    <row r="297" spans="1:14" ht="39.75" customHeight="1">
      <c r="A297" s="129" t="s">
        <v>243</v>
      </c>
      <c r="B297" s="130"/>
      <c r="C297" s="35">
        <v>0</v>
      </c>
      <c r="D297" s="35">
        <v>1366</v>
      </c>
      <c r="E297" s="35">
        <v>1366</v>
      </c>
      <c r="F297" s="35"/>
      <c r="G297" s="35"/>
      <c r="H297" s="35">
        <v>0</v>
      </c>
      <c r="I297" s="35">
        <v>0</v>
      </c>
      <c r="J297" s="35">
        <v>0</v>
      </c>
      <c r="K297" s="35">
        <f>SUM(E297:J297)</f>
        <v>1366</v>
      </c>
      <c r="L297" s="35">
        <f t="shared" si="59"/>
        <v>0</v>
      </c>
      <c r="M297" s="7"/>
      <c r="N297" s="2"/>
    </row>
    <row r="298" spans="1:14" ht="40.5" customHeight="1">
      <c r="A298" s="129" t="s">
        <v>49</v>
      </c>
      <c r="B298" s="130"/>
      <c r="C298" s="35">
        <v>0</v>
      </c>
      <c r="D298" s="35">
        <v>0</v>
      </c>
      <c r="E298" s="35">
        <v>0</v>
      </c>
      <c r="F298" s="35"/>
      <c r="G298" s="35"/>
      <c r="H298" s="35">
        <v>0</v>
      </c>
      <c r="I298" s="35">
        <v>0</v>
      </c>
      <c r="J298" s="35">
        <v>0</v>
      </c>
      <c r="K298" s="35">
        <f>SUM(E298:J298)</f>
        <v>0</v>
      </c>
      <c r="L298" s="35">
        <f t="shared" si="59"/>
        <v>0</v>
      </c>
      <c r="M298" s="7"/>
      <c r="N298" s="2"/>
    </row>
    <row r="299" spans="1:14" ht="40.5" customHeight="1">
      <c r="A299" s="129" t="s">
        <v>78</v>
      </c>
      <c r="B299" s="130"/>
      <c r="C299" s="35">
        <v>68818</v>
      </c>
      <c r="D299" s="35">
        <v>49941</v>
      </c>
      <c r="E299" s="35">
        <v>27092</v>
      </c>
      <c r="F299" s="35"/>
      <c r="G299" s="35"/>
      <c r="H299" s="35">
        <v>7616</v>
      </c>
      <c r="I299" s="35">
        <v>7616</v>
      </c>
      <c r="J299" s="35">
        <v>7617</v>
      </c>
      <c r="K299" s="35">
        <f>SUM(E299:J299)</f>
        <v>49941</v>
      </c>
      <c r="L299" s="35">
        <f t="shared" si="59"/>
        <v>0</v>
      </c>
      <c r="M299" s="53"/>
      <c r="N299" s="2"/>
    </row>
    <row r="300" spans="1:14" ht="29.25" customHeight="1">
      <c r="A300" s="129" t="s">
        <v>135</v>
      </c>
      <c r="B300" s="130"/>
      <c r="C300" s="35">
        <v>265</v>
      </c>
      <c r="D300" s="35">
        <v>198</v>
      </c>
      <c r="E300" s="35">
        <v>132</v>
      </c>
      <c r="F300" s="50"/>
      <c r="G300" s="51"/>
      <c r="H300" s="35">
        <v>22</v>
      </c>
      <c r="I300" s="35">
        <v>22</v>
      </c>
      <c r="J300" s="35">
        <v>22</v>
      </c>
      <c r="K300" s="35">
        <f>SUM(E300:J300)</f>
        <v>198</v>
      </c>
      <c r="L300" s="35">
        <f t="shared" si="59"/>
        <v>0</v>
      </c>
      <c r="M300" s="7"/>
      <c r="N300" s="2"/>
    </row>
    <row r="301" spans="1:14" ht="19.5" customHeight="1">
      <c r="A301" s="129" t="s">
        <v>110</v>
      </c>
      <c r="B301" s="130"/>
      <c r="C301" s="35">
        <f>C303+C304+C305</f>
        <v>39134</v>
      </c>
      <c r="D301" s="35">
        <f>D303+D304+D305</f>
        <v>56227</v>
      </c>
      <c r="E301" s="35">
        <f>E303+E304+E305</f>
        <v>38334</v>
      </c>
      <c r="F301" s="35"/>
      <c r="G301" s="35"/>
      <c r="H301" s="35">
        <f>H303+H304+H305</f>
        <v>12405</v>
      </c>
      <c r="I301" s="35">
        <f>I303+I304+I305</f>
        <v>753</v>
      </c>
      <c r="J301" s="35">
        <f>J303+J304+J305</f>
        <v>754</v>
      </c>
      <c r="K301" s="35">
        <f>K303+K304+K305</f>
        <v>52246</v>
      </c>
      <c r="L301" s="35">
        <f>L303+L304+L305</f>
        <v>-3981</v>
      </c>
      <c r="M301" s="7"/>
      <c r="N301" s="2"/>
    </row>
    <row r="302" spans="1:14" ht="9.75" customHeight="1">
      <c r="A302" s="129" t="s">
        <v>26</v>
      </c>
      <c r="B302" s="130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7"/>
      <c r="N302" s="2"/>
    </row>
    <row r="303" spans="1:14" ht="28.5" customHeight="1">
      <c r="A303" s="139" t="s">
        <v>81</v>
      </c>
      <c r="B303" s="140"/>
      <c r="C303" s="15">
        <v>10654</v>
      </c>
      <c r="D303" s="15">
        <v>10654</v>
      </c>
      <c r="E303" s="15">
        <v>4740</v>
      </c>
      <c r="F303" s="15"/>
      <c r="G303" s="15"/>
      <c r="H303" s="15">
        <v>753</v>
      </c>
      <c r="I303" s="15">
        <v>753</v>
      </c>
      <c r="J303" s="15">
        <v>754</v>
      </c>
      <c r="K303" s="15">
        <f>E303+H303+I303+J303</f>
        <v>7000</v>
      </c>
      <c r="L303" s="15">
        <f>K303-D303</f>
        <v>-3654</v>
      </c>
      <c r="M303" s="7"/>
      <c r="N303" s="2"/>
    </row>
    <row r="304" spans="1:14" ht="27" customHeight="1">
      <c r="A304" s="129" t="s">
        <v>244</v>
      </c>
      <c r="B304" s="130"/>
      <c r="C304" s="35">
        <v>16594</v>
      </c>
      <c r="D304" s="35">
        <v>28284</v>
      </c>
      <c r="E304" s="35">
        <v>16305</v>
      </c>
      <c r="F304" s="35"/>
      <c r="G304" s="35"/>
      <c r="H304" s="35">
        <v>11652</v>
      </c>
      <c r="I304" s="35">
        <v>0</v>
      </c>
      <c r="J304" s="35">
        <v>0</v>
      </c>
      <c r="K304" s="15">
        <f>E304+H304+I304+J304</f>
        <v>27957</v>
      </c>
      <c r="L304" s="35">
        <f>K304-D304</f>
        <v>-327</v>
      </c>
      <c r="M304" s="7"/>
      <c r="N304" s="2"/>
    </row>
    <row r="305" spans="1:14" ht="23.25" customHeight="1">
      <c r="A305" s="129" t="s">
        <v>119</v>
      </c>
      <c r="B305" s="130"/>
      <c r="C305" s="35">
        <v>11886</v>
      </c>
      <c r="D305" s="35">
        <v>17289</v>
      </c>
      <c r="E305" s="35">
        <v>17289</v>
      </c>
      <c r="F305" s="35"/>
      <c r="G305" s="35"/>
      <c r="H305" s="35">
        <v>0</v>
      </c>
      <c r="I305" s="35">
        <v>0</v>
      </c>
      <c r="J305" s="35">
        <v>0</v>
      </c>
      <c r="K305" s="15">
        <f>E305+H305+I305+J305</f>
        <v>17289</v>
      </c>
      <c r="L305" s="35">
        <f>K305-D305</f>
        <v>0</v>
      </c>
      <c r="M305" s="7"/>
      <c r="N305" s="2"/>
    </row>
    <row r="306" spans="1:14" ht="36.75" customHeight="1">
      <c r="A306" s="129" t="s">
        <v>118</v>
      </c>
      <c r="B306" s="130"/>
      <c r="C306" s="35">
        <v>0</v>
      </c>
      <c r="D306" s="35">
        <v>9741</v>
      </c>
      <c r="E306" s="35">
        <v>9741</v>
      </c>
      <c r="F306" s="35"/>
      <c r="G306" s="35"/>
      <c r="H306" s="35">
        <v>0</v>
      </c>
      <c r="I306" s="35">
        <v>0</v>
      </c>
      <c r="J306" s="35">
        <v>0</v>
      </c>
      <c r="K306" s="15">
        <f>E306+H306+I306+J306</f>
        <v>9741</v>
      </c>
      <c r="L306" s="35">
        <f>K306-D306</f>
        <v>0</v>
      </c>
      <c r="M306" s="7"/>
      <c r="N306" s="2"/>
    </row>
    <row r="307" spans="1:14" ht="30" customHeight="1">
      <c r="A307" s="129" t="s">
        <v>115</v>
      </c>
      <c r="B307" s="130"/>
      <c r="C307" s="35">
        <f>C309+C308</f>
        <v>560</v>
      </c>
      <c r="D307" s="35">
        <f>D309+D308</f>
        <v>540</v>
      </c>
      <c r="E307" s="35">
        <f>E309+E308</f>
        <v>0</v>
      </c>
      <c r="F307" s="35">
        <f>F309</f>
        <v>0</v>
      </c>
      <c r="G307" s="35">
        <f>G309</f>
        <v>0</v>
      </c>
      <c r="H307" s="35">
        <f>H309+H308</f>
        <v>0</v>
      </c>
      <c r="I307" s="35">
        <f>I309+I308</f>
        <v>0</v>
      </c>
      <c r="J307" s="35">
        <f>J309+J308</f>
        <v>0</v>
      </c>
      <c r="K307" s="35">
        <f>K309+K308</f>
        <v>0</v>
      </c>
      <c r="L307" s="35">
        <f>L309+L308</f>
        <v>-540</v>
      </c>
      <c r="M307" s="7"/>
      <c r="N307" s="2"/>
    </row>
    <row r="308" spans="1:14" ht="30" customHeight="1">
      <c r="A308" s="129" t="s">
        <v>249</v>
      </c>
      <c r="B308" s="130"/>
      <c r="C308" s="35">
        <v>20</v>
      </c>
      <c r="D308" s="35">
        <v>0</v>
      </c>
      <c r="E308" s="35"/>
      <c r="F308" s="35"/>
      <c r="G308" s="35"/>
      <c r="H308" s="35"/>
      <c r="I308" s="35"/>
      <c r="J308" s="35"/>
      <c r="K308" s="35"/>
      <c r="L308" s="35"/>
      <c r="M308" s="7"/>
      <c r="N308" s="2"/>
    </row>
    <row r="309" spans="1:14" ht="86.25" customHeight="1">
      <c r="A309" s="129" t="s">
        <v>116</v>
      </c>
      <c r="B309" s="130"/>
      <c r="C309" s="35">
        <v>540</v>
      </c>
      <c r="D309" s="35">
        <v>540</v>
      </c>
      <c r="E309" s="35">
        <v>0</v>
      </c>
      <c r="F309" s="35"/>
      <c r="G309" s="35"/>
      <c r="H309" s="35">
        <v>0</v>
      </c>
      <c r="I309" s="35"/>
      <c r="J309" s="35"/>
      <c r="K309" s="15">
        <f>E309+H309+I309+J309</f>
        <v>0</v>
      </c>
      <c r="L309" s="35">
        <f>K309-D309</f>
        <v>-540</v>
      </c>
      <c r="M309" s="7"/>
      <c r="N309" s="2"/>
    </row>
    <row r="310" spans="1:14" ht="30.75" customHeight="1">
      <c r="A310" s="153" t="s">
        <v>18</v>
      </c>
      <c r="B310" s="154"/>
      <c r="C310" s="48">
        <f aca="true" t="shared" si="60" ref="C310:K310">C311+C315</f>
        <v>67275</v>
      </c>
      <c r="D310" s="48">
        <f t="shared" si="60"/>
        <v>70886</v>
      </c>
      <c r="E310" s="48">
        <f t="shared" si="60"/>
        <v>52322</v>
      </c>
      <c r="F310" s="48" t="e">
        <f t="shared" si="60"/>
        <v>#REF!</v>
      </c>
      <c r="G310" s="48" t="e">
        <f t="shared" si="60"/>
        <v>#REF!</v>
      </c>
      <c r="H310" s="48">
        <f t="shared" si="60"/>
        <v>5672</v>
      </c>
      <c r="I310" s="48">
        <f t="shared" si="60"/>
        <v>6430</v>
      </c>
      <c r="J310" s="48">
        <f t="shared" si="60"/>
        <v>11346</v>
      </c>
      <c r="K310" s="48">
        <f t="shared" si="60"/>
        <v>75770</v>
      </c>
      <c r="L310" s="48">
        <f>K310-D310</f>
        <v>4884</v>
      </c>
      <c r="M310" s="34"/>
      <c r="N310" s="2"/>
    </row>
    <row r="311" spans="1:14" ht="15.75" customHeight="1">
      <c r="A311" s="129" t="s">
        <v>40</v>
      </c>
      <c r="B311" s="130"/>
      <c r="C311" s="35">
        <f>C312</f>
        <v>64726</v>
      </c>
      <c r="D311" s="35">
        <f>D312</f>
        <v>64726</v>
      </c>
      <c r="E311" s="35">
        <f>E312</f>
        <v>46920</v>
      </c>
      <c r="F311" s="35" t="e">
        <f>F312+#REF!+#REF!+#REF!+#REF!+#REF!</f>
        <v>#REF!</v>
      </c>
      <c r="G311" s="35" t="e">
        <f>G312+#REF!+#REF!+#REF!+#REF!+#REF!</f>
        <v>#REF!</v>
      </c>
      <c r="H311" s="35">
        <f>H312</f>
        <v>5672</v>
      </c>
      <c r="I311" s="35">
        <f>I312</f>
        <v>5672</v>
      </c>
      <c r="J311" s="35">
        <f>J312</f>
        <v>11346</v>
      </c>
      <c r="K311" s="35">
        <f>K312</f>
        <v>69610</v>
      </c>
      <c r="L311" s="35">
        <f>L312</f>
        <v>4884</v>
      </c>
      <c r="M311" s="34"/>
      <c r="N311" s="2"/>
    </row>
    <row r="312" spans="1:14" ht="15" customHeight="1">
      <c r="A312" s="129" t="s">
        <v>39</v>
      </c>
      <c r="B312" s="130"/>
      <c r="C312" s="35">
        <f>C313+C314</f>
        <v>64726</v>
      </c>
      <c r="D312" s="35">
        <f>D313+D314</f>
        <v>64726</v>
      </c>
      <c r="E312" s="35">
        <f>E313+E314</f>
        <v>46920</v>
      </c>
      <c r="F312" s="35">
        <f>F313+F314</f>
        <v>0</v>
      </c>
      <c r="G312" s="35">
        <f>G313+G314</f>
        <v>0</v>
      </c>
      <c r="H312" s="35">
        <v>5672</v>
      </c>
      <c r="I312" s="35">
        <v>5672</v>
      </c>
      <c r="J312" s="35">
        <v>11346</v>
      </c>
      <c r="K312" s="35">
        <f>E312+H312+I312+J312</f>
        <v>69610</v>
      </c>
      <c r="L312" s="49">
        <f>K312-D312</f>
        <v>4884</v>
      </c>
      <c r="M312" s="7"/>
      <c r="N312" s="2"/>
    </row>
    <row r="313" spans="1:14" ht="15.75" customHeight="1">
      <c r="A313" s="160" t="s">
        <v>98</v>
      </c>
      <c r="B313" s="161"/>
      <c r="C313" s="35">
        <v>34000</v>
      </c>
      <c r="D313" s="35">
        <v>34000</v>
      </c>
      <c r="E313" s="35">
        <v>24800</v>
      </c>
      <c r="F313" s="45"/>
      <c r="G313" s="45"/>
      <c r="H313" s="35">
        <v>2954</v>
      </c>
      <c r="I313" s="35">
        <v>2954</v>
      </c>
      <c r="J313" s="35">
        <v>7176</v>
      </c>
      <c r="K313" s="35">
        <f>E313+H313+I313+J313</f>
        <v>37884</v>
      </c>
      <c r="L313" s="49">
        <f>K313-D313</f>
        <v>3884</v>
      </c>
      <c r="M313" s="7"/>
      <c r="N313" s="2"/>
    </row>
    <row r="314" spans="1:14" ht="14.25" customHeight="1">
      <c r="A314" s="160" t="s">
        <v>99</v>
      </c>
      <c r="B314" s="161"/>
      <c r="C314" s="35">
        <v>30726</v>
      </c>
      <c r="D314" s="35">
        <v>30726</v>
      </c>
      <c r="E314" s="35">
        <v>22120</v>
      </c>
      <c r="F314" s="45"/>
      <c r="G314" s="45"/>
      <c r="H314" s="35">
        <v>2718</v>
      </c>
      <c r="I314" s="35">
        <v>2718</v>
      </c>
      <c r="J314" s="35">
        <v>4170</v>
      </c>
      <c r="K314" s="35">
        <f>E314+H314+I314+J314</f>
        <v>31726</v>
      </c>
      <c r="L314" s="49">
        <f>K314-D314</f>
        <v>1000</v>
      </c>
      <c r="M314" s="7"/>
      <c r="N314" s="2"/>
    </row>
    <row r="315" spans="1:14" ht="27.75" customHeight="1">
      <c r="A315" s="129" t="s">
        <v>65</v>
      </c>
      <c r="B315" s="130"/>
      <c r="C315" s="35">
        <v>2549</v>
      </c>
      <c r="D315" s="52">
        <v>6160</v>
      </c>
      <c r="E315" s="35">
        <v>5402</v>
      </c>
      <c r="F315" s="35"/>
      <c r="G315" s="35"/>
      <c r="H315" s="35"/>
      <c r="I315" s="35">
        <v>758</v>
      </c>
      <c r="J315" s="35">
        <v>0</v>
      </c>
      <c r="K315" s="35">
        <f>SUM(E315:J315)</f>
        <v>6160</v>
      </c>
      <c r="L315" s="35">
        <f>K315-D315</f>
        <v>0</v>
      </c>
      <c r="M315" s="7"/>
      <c r="N315" s="2"/>
    </row>
    <row r="316" spans="1:14" ht="45" customHeight="1">
      <c r="A316" s="153" t="s">
        <v>106</v>
      </c>
      <c r="B316" s="154"/>
      <c r="C316" s="48">
        <v>1450</v>
      </c>
      <c r="D316" s="48">
        <v>573</v>
      </c>
      <c r="E316" s="48">
        <v>451</v>
      </c>
      <c r="F316" s="48"/>
      <c r="G316" s="48"/>
      <c r="H316" s="48">
        <v>0</v>
      </c>
      <c r="I316" s="48">
        <v>0</v>
      </c>
      <c r="J316" s="48">
        <v>122</v>
      </c>
      <c r="K316" s="48">
        <f>SUM(E316:J316)</f>
        <v>573</v>
      </c>
      <c r="L316" s="48">
        <f>K316-D316</f>
        <v>0</v>
      </c>
      <c r="M316" s="24"/>
      <c r="N316" s="2"/>
    </row>
    <row r="317" spans="1:14" ht="29.25" customHeight="1">
      <c r="A317" s="46" t="s">
        <v>19</v>
      </c>
      <c r="B317" s="47"/>
      <c r="C317" s="48">
        <f>C43+C70+C71+C93+C149+C205+C211+C274+C291+C293+C310+C316</f>
        <v>2991966</v>
      </c>
      <c r="D317" s="48">
        <f>D43+D70+D71+D93+D149+D205+D211+D274+D291+D293+D310+D316</f>
        <v>3322570</v>
      </c>
      <c r="E317" s="48">
        <f>E43+E70+E71+E93+E149+E205+E211+E274+E291+E293+E310+E316</f>
        <v>1994842.8</v>
      </c>
      <c r="F317" s="49"/>
      <c r="G317" s="49"/>
      <c r="H317" s="48">
        <f>H43+H70+H71+H93+H149+H205+H211+H274+H291+H293+H310+H316</f>
        <v>262570.8</v>
      </c>
      <c r="I317" s="48">
        <f>I43+I70+I71+I93+I149+I205+I211+I274+I291+I293+I310+I316</f>
        <v>512872</v>
      </c>
      <c r="J317" s="48">
        <f>J43+J70+J71+J93+J149+J205+J211+J274+J291+J293+J310+J316</f>
        <v>449627.5</v>
      </c>
      <c r="K317" s="48">
        <f>K43+K70+K71+K93+K149+K205+K211+K274+K291+K293+K310+K316</f>
        <v>3207713.1</v>
      </c>
      <c r="L317" s="48">
        <f>L43+L70+L71+L93+L149+L205+L211+L274+L291+L293+L310+L316</f>
        <v>-114856.8999999999</v>
      </c>
      <c r="M317" s="56"/>
      <c r="N317" s="2"/>
    </row>
    <row r="318" spans="1:14" ht="15" customHeight="1">
      <c r="A318" s="129" t="s">
        <v>28</v>
      </c>
      <c r="B318" s="130"/>
      <c r="C318" s="49">
        <v>0</v>
      </c>
      <c r="D318" s="49">
        <v>-32202</v>
      </c>
      <c r="E318" s="49">
        <f>E39-E317</f>
        <v>109957.19999999995</v>
      </c>
      <c r="F318" s="35"/>
      <c r="G318" s="35"/>
      <c r="H318" s="49">
        <f>H39-H317</f>
        <v>94091.20000000001</v>
      </c>
      <c r="I318" s="49">
        <f>I39-I317</f>
        <v>-148606</v>
      </c>
      <c r="J318" s="49">
        <f>J39-J317</f>
        <v>-28013.5</v>
      </c>
      <c r="K318" s="49">
        <f>K39-K317</f>
        <v>39628.89999999991</v>
      </c>
      <c r="L318" s="35"/>
      <c r="M318" s="7"/>
      <c r="N318" s="2"/>
    </row>
    <row r="319" spans="1:14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57"/>
      <c r="N319" s="2"/>
    </row>
    <row r="320" spans="1:14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57"/>
      <c r="N320" s="2"/>
    </row>
    <row r="321" spans="1:14" ht="15">
      <c r="A321" s="2"/>
      <c r="B321" s="59" t="s">
        <v>111</v>
      </c>
      <c r="C321" s="59"/>
      <c r="D321" s="59"/>
      <c r="E321" s="2"/>
      <c r="F321" s="2"/>
      <c r="G321" s="2"/>
      <c r="H321" s="2"/>
      <c r="I321" s="2"/>
      <c r="J321" s="2"/>
      <c r="K321" s="2"/>
      <c r="L321" s="2"/>
      <c r="M321" s="57"/>
      <c r="N321" s="2"/>
    </row>
    <row r="322" spans="1:14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57"/>
      <c r="N322" s="2"/>
    </row>
    <row r="323" spans="1:14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57"/>
      <c r="N323" s="2"/>
    </row>
    <row r="324" spans="1:14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57"/>
      <c r="N324" s="2"/>
    </row>
    <row r="325" spans="1:14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57"/>
      <c r="N325" s="2"/>
    </row>
    <row r="326" spans="1:14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57"/>
      <c r="N326" s="2"/>
    </row>
    <row r="327" spans="1:14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57"/>
      <c r="N327" s="2"/>
    </row>
    <row r="328" spans="1:14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57"/>
      <c r="N328" s="2"/>
    </row>
    <row r="329" spans="1:14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57"/>
      <c r="N329" s="2"/>
    </row>
    <row r="330" spans="1:14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57"/>
      <c r="N330" s="2"/>
    </row>
    <row r="331" spans="1:14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57"/>
      <c r="N331" s="2"/>
    </row>
    <row r="332" spans="1:14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57"/>
      <c r="N332" s="2"/>
    </row>
    <row r="333" spans="1:14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57"/>
      <c r="N333" s="2"/>
    </row>
    <row r="334" spans="1:14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57"/>
      <c r="N334" s="2"/>
    </row>
    <row r="335" spans="1:14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57"/>
      <c r="N335" s="2"/>
    </row>
    <row r="336" spans="1:14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57"/>
      <c r="N336" s="2"/>
    </row>
    <row r="337" spans="1:14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57"/>
      <c r="N337" s="2"/>
    </row>
    <row r="338" spans="1:14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57"/>
      <c r="N338" s="2"/>
    </row>
    <row r="339" spans="1:14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57"/>
      <c r="N339" s="2"/>
    </row>
    <row r="340" spans="1:14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57"/>
      <c r="N340" s="2"/>
    </row>
    <row r="341" spans="1:14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57"/>
      <c r="N341" s="2"/>
    </row>
    <row r="342" spans="1:14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57"/>
      <c r="N342" s="2"/>
    </row>
    <row r="343" spans="1:14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57"/>
      <c r="N343" s="2"/>
    </row>
    <row r="344" spans="1:14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57"/>
      <c r="N344" s="2"/>
    </row>
    <row r="345" spans="1:14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57"/>
      <c r="N345" s="2"/>
    </row>
    <row r="346" spans="1:14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57"/>
      <c r="N346" s="2"/>
    </row>
    <row r="347" spans="1:14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57"/>
      <c r="N347" s="2"/>
    </row>
    <row r="348" spans="1:14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57"/>
      <c r="N348" s="2"/>
    </row>
    <row r="349" spans="1:14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57"/>
      <c r="N349" s="2"/>
    </row>
    <row r="350" spans="1:14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57"/>
      <c r="N350" s="2"/>
    </row>
    <row r="351" spans="1:14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57"/>
      <c r="N351" s="2"/>
    </row>
    <row r="352" spans="1:14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57"/>
      <c r="N352" s="2"/>
    </row>
    <row r="353" spans="1:14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57"/>
      <c r="N353" s="2"/>
    </row>
    <row r="354" spans="1:14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57"/>
      <c r="N354" s="2"/>
    </row>
    <row r="355" spans="1:14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57"/>
      <c r="N355" s="2"/>
    </row>
    <row r="356" spans="1:14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57"/>
      <c r="N356" s="2"/>
    </row>
    <row r="357" spans="1:14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57"/>
      <c r="N357" s="2"/>
    </row>
    <row r="358" spans="1:14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3:14" ht="1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3:14" ht="15">
      <c r="C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ht="15">
      <c r="N391" s="2"/>
    </row>
  </sheetData>
  <sheetProtection/>
  <mergeCells count="305">
    <mergeCell ref="A271:B271"/>
    <mergeCell ref="A245:B245"/>
    <mergeCell ref="A246:B246"/>
    <mergeCell ref="A247:B247"/>
    <mergeCell ref="A272:B272"/>
    <mergeCell ref="A273:B273"/>
    <mergeCell ref="A270:B270"/>
    <mergeCell ref="A251:B251"/>
    <mergeCell ref="A254:B254"/>
    <mergeCell ref="A260:B260"/>
    <mergeCell ref="A68:B68"/>
    <mergeCell ref="A69:B69"/>
    <mergeCell ref="A82:B82"/>
    <mergeCell ref="A259:B259"/>
    <mergeCell ref="A258:B258"/>
    <mergeCell ref="A249:B249"/>
    <mergeCell ref="A244:B244"/>
    <mergeCell ref="A201:B201"/>
    <mergeCell ref="A208:B208"/>
    <mergeCell ref="A234:B234"/>
    <mergeCell ref="A298:B298"/>
    <mergeCell ref="A299:B299"/>
    <mergeCell ref="A256:B256"/>
    <mergeCell ref="A287:B287"/>
    <mergeCell ref="A286:B286"/>
    <mergeCell ref="A263:B263"/>
    <mergeCell ref="A281:B281"/>
    <mergeCell ref="A269:B269"/>
    <mergeCell ref="A282:B282"/>
    <mergeCell ref="A257:B257"/>
    <mergeCell ref="A266:B266"/>
    <mergeCell ref="A277:B277"/>
    <mergeCell ref="A239:B239"/>
    <mergeCell ref="A240:B240"/>
    <mergeCell ref="A228:B228"/>
    <mergeCell ref="A241:B241"/>
    <mergeCell ref="A264:B264"/>
    <mergeCell ref="A248:B248"/>
    <mergeCell ref="A253:B253"/>
    <mergeCell ref="A255:B255"/>
    <mergeCell ref="A207:B207"/>
    <mergeCell ref="A214:B214"/>
    <mergeCell ref="A210:B210"/>
    <mergeCell ref="A235:B235"/>
    <mergeCell ref="A209:B209"/>
    <mergeCell ref="A227:B227"/>
    <mergeCell ref="A217:B217"/>
    <mergeCell ref="A236:B236"/>
    <mergeCell ref="A243:B243"/>
    <mergeCell ref="A232:B232"/>
    <mergeCell ref="A219:B219"/>
    <mergeCell ref="A238:B238"/>
    <mergeCell ref="A226:B226"/>
    <mergeCell ref="A237:B237"/>
    <mergeCell ref="A242:B242"/>
    <mergeCell ref="A225:B225"/>
    <mergeCell ref="A220:B220"/>
    <mergeCell ref="A197:B197"/>
    <mergeCell ref="A198:B198"/>
    <mergeCell ref="A199:B199"/>
    <mergeCell ref="A200:B200"/>
    <mergeCell ref="A205:B205"/>
    <mergeCell ref="A191:B191"/>
    <mergeCell ref="A195:B195"/>
    <mergeCell ref="A194:B194"/>
    <mergeCell ref="A196:B196"/>
    <mergeCell ref="A127:B127"/>
    <mergeCell ref="A131:B131"/>
    <mergeCell ref="A130:B130"/>
    <mergeCell ref="A173:B173"/>
    <mergeCell ref="A212:B212"/>
    <mergeCell ref="A223:B223"/>
    <mergeCell ref="A222:B222"/>
    <mergeCell ref="A129:B129"/>
    <mergeCell ref="A128:B128"/>
    <mergeCell ref="A132:B132"/>
    <mergeCell ref="A4:B5"/>
    <mergeCell ref="A6:B6"/>
    <mergeCell ref="A224:B224"/>
    <mergeCell ref="A213:B213"/>
    <mergeCell ref="A153:B153"/>
    <mergeCell ref="A215:B215"/>
    <mergeCell ref="A177:B177"/>
    <mergeCell ref="A133:B133"/>
    <mergeCell ref="A90:B90"/>
    <mergeCell ref="A94:B94"/>
    <mergeCell ref="A93:B93"/>
    <mergeCell ref="A96:B96"/>
    <mergeCell ref="A119:B119"/>
    <mergeCell ref="A121:B121"/>
    <mergeCell ref="A109:B109"/>
    <mergeCell ref="A106:B106"/>
    <mergeCell ref="A98:B98"/>
    <mergeCell ref="A117:B117"/>
    <mergeCell ref="A102:B102"/>
    <mergeCell ref="A294:B294"/>
    <mergeCell ref="A283:B283"/>
    <mergeCell ref="A262:B262"/>
    <mergeCell ref="A295:B295"/>
    <mergeCell ref="A289:B289"/>
    <mergeCell ref="A288:B288"/>
    <mergeCell ref="A285:B285"/>
    <mergeCell ref="A275:B275"/>
    <mergeCell ref="A268:B268"/>
    <mergeCell ref="A267:B267"/>
    <mergeCell ref="A3:B3"/>
    <mergeCell ref="A48:B48"/>
    <mergeCell ref="A44:B44"/>
    <mergeCell ref="A51:B51"/>
    <mergeCell ref="A42:B42"/>
    <mergeCell ref="A91:B91"/>
    <mergeCell ref="A65:B65"/>
    <mergeCell ref="A66:B66"/>
    <mergeCell ref="A67:B67"/>
    <mergeCell ref="A8:B8"/>
    <mergeCell ref="M4:M5"/>
    <mergeCell ref="C4:C5"/>
    <mergeCell ref="D4:D5"/>
    <mergeCell ref="K4:K5"/>
    <mergeCell ref="L4:L5"/>
    <mergeCell ref="H4:H5"/>
    <mergeCell ref="E4:E5"/>
    <mergeCell ref="J4:J5"/>
    <mergeCell ref="I4:I5"/>
    <mergeCell ref="G4:G5"/>
    <mergeCell ref="A7:B7"/>
    <mergeCell ref="A24:B24"/>
    <mergeCell ref="A10:B10"/>
    <mergeCell ref="A22:B22"/>
    <mergeCell ref="A13:B13"/>
    <mergeCell ref="A11:B11"/>
    <mergeCell ref="A20:B20"/>
    <mergeCell ref="A39:B39"/>
    <mergeCell ref="A54:B54"/>
    <mergeCell ref="A31:B31"/>
    <mergeCell ref="A26:B26"/>
    <mergeCell ref="A28:B28"/>
    <mergeCell ref="A30:B30"/>
    <mergeCell ref="A34:B34"/>
    <mergeCell ref="A32:B32"/>
    <mergeCell ref="A27:B27"/>
    <mergeCell ref="A52:B52"/>
    <mergeCell ref="A74:B74"/>
    <mergeCell ref="A72:B72"/>
    <mergeCell ref="A64:B64"/>
    <mergeCell ref="A18:B18"/>
    <mergeCell ref="A15:B15"/>
    <mergeCell ref="A23:B23"/>
    <mergeCell ref="A61:B61"/>
    <mergeCell ref="A60:B60"/>
    <mergeCell ref="A40:B41"/>
    <mergeCell ref="A33:B33"/>
    <mergeCell ref="A78:B78"/>
    <mergeCell ref="A9:B9"/>
    <mergeCell ref="A63:B63"/>
    <mergeCell ref="A25:B25"/>
    <mergeCell ref="A35:B35"/>
    <mergeCell ref="A36:B36"/>
    <mergeCell ref="A14:B14"/>
    <mergeCell ref="A16:B16"/>
    <mergeCell ref="A17:B17"/>
    <mergeCell ref="A76:B76"/>
    <mergeCell ref="M40:M41"/>
    <mergeCell ref="C40:C41"/>
    <mergeCell ref="D40:D41"/>
    <mergeCell ref="E40:E41"/>
    <mergeCell ref="G40:G41"/>
    <mergeCell ref="I40:I41"/>
    <mergeCell ref="L40:L41"/>
    <mergeCell ref="K40:K41"/>
    <mergeCell ref="J40:J41"/>
    <mergeCell ref="H40:H41"/>
    <mergeCell ref="A84:B84"/>
    <mergeCell ref="A79:B79"/>
    <mergeCell ref="A62:B62"/>
    <mergeCell ref="A37:B37"/>
    <mergeCell ref="A38:B38"/>
    <mergeCell ref="A80:B80"/>
    <mergeCell ref="A57:B57"/>
    <mergeCell ref="A73:B73"/>
    <mergeCell ref="A70:B70"/>
    <mergeCell ref="A77:B77"/>
    <mergeCell ref="A88:B88"/>
    <mergeCell ref="A12:B12"/>
    <mergeCell ref="A19:B19"/>
    <mergeCell ref="A21:B21"/>
    <mergeCell ref="A87:B87"/>
    <mergeCell ref="A83:B83"/>
    <mergeCell ref="A71:B71"/>
    <mergeCell ref="A43:B43"/>
    <mergeCell ref="A55:B55"/>
    <mergeCell ref="A75:B75"/>
    <mergeCell ref="A89:B89"/>
    <mergeCell ref="A113:B113"/>
    <mergeCell ref="A107:B107"/>
    <mergeCell ref="A99:B99"/>
    <mergeCell ref="A108:B108"/>
    <mergeCell ref="A97:B97"/>
    <mergeCell ref="A111:B111"/>
    <mergeCell ref="A101:B101"/>
    <mergeCell ref="A103:B103"/>
    <mergeCell ref="A92:B92"/>
    <mergeCell ref="A318:B318"/>
    <mergeCell ref="A315:B315"/>
    <mergeCell ref="A316:B316"/>
    <mergeCell ref="A216:B216"/>
    <mergeCell ref="A141:B141"/>
    <mergeCell ref="A300:B300"/>
    <mergeCell ref="A311:B311"/>
    <mergeCell ref="A305:B305"/>
    <mergeCell ref="A190:B190"/>
    <mergeCell ref="A306:B306"/>
    <mergeCell ref="A302:B302"/>
    <mergeCell ref="A313:B313"/>
    <mergeCell ref="A312:B312"/>
    <mergeCell ref="A303:B303"/>
    <mergeCell ref="A307:B307"/>
    <mergeCell ref="A309:B309"/>
    <mergeCell ref="A308:B308"/>
    <mergeCell ref="A1:M2"/>
    <mergeCell ref="A114:B114"/>
    <mergeCell ref="A122:B122"/>
    <mergeCell ref="A118:B118"/>
    <mergeCell ref="A314:B314"/>
    <mergeCell ref="A204:B204"/>
    <mergeCell ref="A135:B135"/>
    <mergeCell ref="A304:B304"/>
    <mergeCell ref="A310:B310"/>
    <mergeCell ref="A136:B136"/>
    <mergeCell ref="A126:B126"/>
    <mergeCell ref="A115:B115"/>
    <mergeCell ref="A104:B104"/>
    <mergeCell ref="A120:B120"/>
    <mergeCell ref="A116:B116"/>
    <mergeCell ref="A123:B123"/>
    <mergeCell ref="A124:B124"/>
    <mergeCell ref="A125:B125"/>
    <mergeCell ref="A105:B105"/>
    <mergeCell ref="A142:B142"/>
    <mergeCell ref="A252:B252"/>
    <mergeCell ref="A218:B218"/>
    <mergeCell ref="A221:B221"/>
    <mergeCell ref="A206:B206"/>
    <mergeCell ref="A202:B202"/>
    <mergeCell ref="A180:B180"/>
    <mergeCell ref="A178:B178"/>
    <mergeCell ref="A174:B174"/>
    <mergeCell ref="A156:B156"/>
    <mergeCell ref="A301:B301"/>
    <mergeCell ref="A163:B163"/>
    <mergeCell ref="A265:B265"/>
    <mergeCell ref="A293:B293"/>
    <mergeCell ref="A291:B291"/>
    <mergeCell ref="A297:B297"/>
    <mergeCell ref="A185:B185"/>
    <mergeCell ref="A193:B193"/>
    <mergeCell ref="A292:B292"/>
    <mergeCell ref="A296:B296"/>
    <mergeCell ref="A157:B157"/>
    <mergeCell ref="A161:B161"/>
    <mergeCell ref="A164:B164"/>
    <mergeCell ref="A170:B170"/>
    <mergeCell ref="A171:B171"/>
    <mergeCell ref="A162:B162"/>
    <mergeCell ref="A160:B160"/>
    <mergeCell ref="A183:B183"/>
    <mergeCell ref="A189:B189"/>
    <mergeCell ref="A192:B192"/>
    <mergeCell ref="A188:B188"/>
    <mergeCell ref="A186:B186"/>
    <mergeCell ref="A175:B175"/>
    <mergeCell ref="A187:B187"/>
    <mergeCell ref="A184:B184"/>
    <mergeCell ref="A179:B179"/>
    <mergeCell ref="A182:B182"/>
    <mergeCell ref="A140:B140"/>
    <mergeCell ref="A147:B147"/>
    <mergeCell ref="A155:B155"/>
    <mergeCell ref="A144:B144"/>
    <mergeCell ref="A181:B181"/>
    <mergeCell ref="A150:B150"/>
    <mergeCell ref="A158:B158"/>
    <mergeCell ref="A154:B154"/>
    <mergeCell ref="A172:B172"/>
    <mergeCell ref="A159:B159"/>
    <mergeCell ref="A29:B29"/>
    <mergeCell ref="A139:B139"/>
    <mergeCell ref="A176:B176"/>
    <mergeCell ref="A165:B165"/>
    <mergeCell ref="A166:B166"/>
    <mergeCell ref="A167:B167"/>
    <mergeCell ref="A168:B168"/>
    <mergeCell ref="A169:B169"/>
    <mergeCell ref="A134:B134"/>
    <mergeCell ref="A137:B137"/>
    <mergeCell ref="A290:B290"/>
    <mergeCell ref="A81:B81"/>
    <mergeCell ref="A203:B203"/>
    <mergeCell ref="A149:B149"/>
    <mergeCell ref="A152:B152"/>
    <mergeCell ref="A145:B145"/>
    <mergeCell ref="A143:B143"/>
    <mergeCell ref="A146:B146"/>
    <mergeCell ref="A148:B148"/>
    <mergeCell ref="A138:B13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2022-10-28T07:07:19Z</cp:lastPrinted>
  <dcterms:created xsi:type="dcterms:W3CDTF">2011-09-20T03:56:37Z</dcterms:created>
  <dcterms:modified xsi:type="dcterms:W3CDTF">2022-10-28T07:09:16Z</dcterms:modified>
  <cp:category/>
  <cp:version/>
  <cp:contentType/>
  <cp:contentStatus/>
</cp:coreProperties>
</file>