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2480" activeTab="0"/>
  </bookViews>
  <sheets>
    <sheet name="Лист1" sheetId="1" r:id="rId1"/>
  </sheets>
  <definedNames>
    <definedName name="_xlnm.Print_Area" localSheetId="0">'Лист1'!$A$1:$M$315</definedName>
  </definedNames>
  <calcPr fullCalcOnLoad="1"/>
</workbook>
</file>

<file path=xl/sharedStrings.xml><?xml version="1.0" encoding="utf-8"?>
<sst xmlns="http://schemas.openxmlformats.org/spreadsheetml/2006/main" count="328" uniqueCount="281">
  <si>
    <t>Наименование отраслей н/х</t>
  </si>
  <si>
    <t>Исполнено за октябрь</t>
  </si>
  <si>
    <t>Исполнено за ноябрь</t>
  </si>
  <si>
    <t>Исполнено за декабрь</t>
  </si>
  <si>
    <t>Отклонение</t>
  </si>
  <si>
    <t>9=8-3</t>
  </si>
  <si>
    <t>8=4+5+6+7</t>
  </si>
  <si>
    <t>в т.ч.</t>
  </si>
  <si>
    <t>Национальня оборона</t>
  </si>
  <si>
    <t>Национальная экономика</t>
  </si>
  <si>
    <t>ЖКХ</t>
  </si>
  <si>
    <t>Охрана окружающей среды</t>
  </si>
  <si>
    <t>Образование</t>
  </si>
  <si>
    <t>содержание учреждений</t>
  </si>
  <si>
    <t>0709-всего:</t>
  </si>
  <si>
    <t>Культура</t>
  </si>
  <si>
    <t>Здравоохранение</t>
  </si>
  <si>
    <t>Социальная политика</t>
  </si>
  <si>
    <t>Физическая культура  и спорт</t>
  </si>
  <si>
    <t>ВСЕГО:</t>
  </si>
  <si>
    <t>Исполнено за сентябрь</t>
  </si>
  <si>
    <t>Пояснения</t>
  </si>
  <si>
    <t>Общегосударственные вопросы</t>
  </si>
  <si>
    <t>Национальная безопасность и Правоохранительная деятельность</t>
  </si>
  <si>
    <t xml:space="preserve">в т.ч. </t>
  </si>
  <si>
    <t>в т.ч.местные</t>
  </si>
  <si>
    <t>в том числе:</t>
  </si>
  <si>
    <t>0709 -"Осетр"</t>
  </si>
  <si>
    <t>Дефицит(-), профицит (+)</t>
  </si>
  <si>
    <t>Глава (0102)</t>
  </si>
  <si>
    <t>Аппарат управления (0104)</t>
  </si>
  <si>
    <t>КСП (0106)</t>
  </si>
  <si>
    <t>Финорган (0106)</t>
  </si>
  <si>
    <t>Резервный фонд (0111)</t>
  </si>
  <si>
    <t>Другие расходы (0113)</t>
  </si>
  <si>
    <t>Другие вопросы (0314)</t>
  </si>
  <si>
    <t>Жилищное х-во (0501)</t>
  </si>
  <si>
    <t>Коммунальное х-во (0502)</t>
  </si>
  <si>
    <t xml:space="preserve">Благоустройство (0503) </t>
  </si>
  <si>
    <t>в т.ч. содержание учреждений</t>
  </si>
  <si>
    <t>Физическая культура (1101)</t>
  </si>
  <si>
    <t xml:space="preserve"> мероприятия в области молодежной политики</t>
  </si>
  <si>
    <t>Совет депутатов(0103)</t>
  </si>
  <si>
    <t>из них  субсидия-областные средства</t>
  </si>
  <si>
    <t>в т. ч.</t>
  </si>
  <si>
    <t>Другие вопросы в области здравоохранения( Област. бюджет)</t>
  </si>
  <si>
    <t>0707 Молодежная политика и оздоровление детей</t>
  </si>
  <si>
    <t>Молодежная политика</t>
  </si>
  <si>
    <t>ЦВД</t>
  </si>
  <si>
    <t>Частичная компенсация расходовза найм жилья медицинских работников</t>
  </si>
  <si>
    <t>Организация и проведение мероприятий для лиц с огранич. возможностями</t>
  </si>
  <si>
    <t>Наименование доходных источников</t>
  </si>
  <si>
    <t>Налог на доходы физических лиц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</si>
  <si>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</si>
  <si>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</si>
  <si>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Единый налог на вмененный доход для отдельных видов деятельности 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</si>
  <si>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</si>
  <si>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</si>
  <si>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Государственная пошлина</t>
  </si>
  <si>
    <t>Доходы от размещения средств бюджета</t>
  </si>
  <si>
    <t>Прочие поступления от использования имущества</t>
  </si>
  <si>
    <t xml:space="preserve">Плата за негативное воздействие на окружающую среду </t>
  </si>
  <si>
    <t>Прочие доходы от оказания платных услуг</t>
  </si>
  <si>
    <t>Прочие доходы от компенсации затрат</t>
  </si>
  <si>
    <t>Штрафы, санкции, возмещение ущерба</t>
  </si>
  <si>
    <t>Прочие неналоговые доходы</t>
  </si>
  <si>
    <t>ИТОГО НАЛОГОВЫХ И НЕНАЛОГОВЫХ ДОХОДОВ</t>
  </si>
  <si>
    <t xml:space="preserve">БЕЗВОЗМЕЗДНЫЕ ПОСТУПЛЕНИЯ </t>
  </si>
  <si>
    <t>Дотации бюджетам субъектов Российской Федерации и муниципальных образований</t>
  </si>
  <si>
    <t xml:space="preserve">Субсидии </t>
  </si>
  <si>
    <t>Субвенции</t>
  </si>
  <si>
    <t>Возврат остатков субсидий, субвенций и иных межбюджетных трансфертов</t>
  </si>
  <si>
    <t>ВСЕГО ДОХОДОВ</t>
  </si>
  <si>
    <t>мероприятия по организации отдыха детей в каникулярное время- всего</t>
  </si>
  <si>
    <t>в т.ч. мероприят.по рем.детских оздор.лагерей(обл.бюдж)</t>
  </si>
  <si>
    <t>в т.ч. мероприят.по рем.детских оздор.лагер.(мест.бюд)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</si>
  <si>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</si>
  <si>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ЦПТ</t>
  </si>
  <si>
    <t>Совершенствование  системы оповещения</t>
  </si>
  <si>
    <t>Обеспечение пожарной безопасности</t>
  </si>
  <si>
    <t xml:space="preserve"> областные средства</t>
  </si>
  <si>
    <t>Массовый спорт мероприятия (1102)</t>
  </si>
  <si>
    <t xml:space="preserve"> комп.кн.фондов</t>
  </si>
  <si>
    <t>0703 внешкольные учреждения-всего</t>
  </si>
  <si>
    <t>Лагерь "Осетр"-ремонт</t>
  </si>
  <si>
    <t xml:space="preserve">из них: </t>
  </si>
  <si>
    <t>* питание</t>
  </si>
  <si>
    <t>в т.ч.: обл. ср-ва</t>
  </si>
  <si>
    <t xml:space="preserve">0701 Дошкольное образование-всего </t>
  </si>
  <si>
    <t>*Проведение обследования технического состояния зданий для капитального ремонта</t>
  </si>
  <si>
    <t>в т.ч.местные ср-ва</t>
  </si>
  <si>
    <t>из них: *капитальный ремонт в объектов дошкольного образования- местные средства</t>
  </si>
  <si>
    <t>*Создание безбарьерной среды</t>
  </si>
  <si>
    <t>0702 школы-всего</t>
  </si>
  <si>
    <t>Субсидия на оплату жилого помещения и коммунальных услуг( областные средства)</t>
  </si>
  <si>
    <t>Налог на имущество физических лиц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</si>
  <si>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</si>
  <si>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</t>
  </si>
  <si>
    <t xml:space="preserve">Доходы от 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</si>
  <si>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Доходы от продажи земельных участков, государственная собственность на которые не разграничена и которые расположенные в границах городских округов </t>
  </si>
  <si>
    <t>Полномочия областные средства</t>
  </si>
  <si>
    <t xml:space="preserve"> МФЦ Областные</t>
  </si>
  <si>
    <t xml:space="preserve"> Компенсация части родительской платы ( Областные средства)</t>
  </si>
  <si>
    <r>
      <t xml:space="preserve">Охрана объектов растительного и животного мира </t>
    </r>
    <r>
      <rPr>
        <b/>
        <i/>
        <sz val="10"/>
        <rFont val="Arial Cyr"/>
        <family val="0"/>
      </rPr>
      <t>(0603)</t>
    </r>
  </si>
  <si>
    <t xml:space="preserve">мероприятия </t>
  </si>
  <si>
    <t xml:space="preserve">библиотеки </t>
  </si>
  <si>
    <t>мероприятия по отлову и содерж. безнадзорных животных( Областные)</t>
  </si>
  <si>
    <t>мероприятия по оформлению сибиреязвенных скотомогильников( Областные)</t>
  </si>
  <si>
    <t>проведение мероприятий в области сельского хозяйства</t>
  </si>
  <si>
    <t>Социальная поддержка граждан (оказание матер. помощи, мероприятия посвящ. знаменательным датам)</t>
  </si>
  <si>
    <t>Мероприятия, связанные с предотвращением ЧС и ликвидацией последствий стихийных бедствий</t>
  </si>
  <si>
    <t>Создание комфортных мест массового отдыха людей на водных объектах</t>
  </si>
  <si>
    <t>Профилактика терроризма и экстремизма</t>
  </si>
  <si>
    <t>Профилактика наркомании и токсикомании</t>
  </si>
  <si>
    <t xml:space="preserve">МФЦ местный бюджет </t>
  </si>
  <si>
    <t xml:space="preserve"> МФЦ , всего</t>
  </si>
  <si>
    <t>клубные учреждения</t>
  </si>
  <si>
    <t>Уличное освещение</t>
  </si>
  <si>
    <t xml:space="preserve">Содержание и ремонт дорог </t>
  </si>
  <si>
    <t>Взносы на капремонт</t>
  </si>
  <si>
    <t>МКУ Ритуал</t>
  </si>
  <si>
    <t>в т.ч. местные средства</t>
  </si>
  <si>
    <t>в т.ч. областные ср-ва</t>
  </si>
  <si>
    <t>0709-УМИЦ+Семья</t>
  </si>
  <si>
    <t>Дворец спорта</t>
  </si>
  <si>
    <t>Ледовый</t>
  </si>
  <si>
    <t xml:space="preserve"> аппарат Имущество</t>
  </si>
  <si>
    <r>
      <t xml:space="preserve">Сельское х-во </t>
    </r>
    <r>
      <rPr>
        <b/>
        <i/>
        <sz val="10"/>
        <rFont val="Arial Cyr"/>
        <family val="0"/>
      </rPr>
      <t>(0405)</t>
    </r>
  </si>
  <si>
    <r>
      <t xml:space="preserve">Водные ресурсы </t>
    </r>
    <r>
      <rPr>
        <b/>
        <i/>
        <sz val="10"/>
        <rFont val="Arial Cyr"/>
        <family val="0"/>
      </rPr>
      <t>(0406)</t>
    </r>
  </si>
  <si>
    <r>
      <t xml:space="preserve">Транспорт </t>
    </r>
    <r>
      <rPr>
        <b/>
        <i/>
        <sz val="10"/>
        <rFont val="Arial Cyr"/>
        <family val="0"/>
      </rPr>
      <t>(0408)</t>
    </r>
  </si>
  <si>
    <r>
      <t xml:space="preserve">Дорожное х-во </t>
    </r>
    <r>
      <rPr>
        <b/>
        <i/>
        <sz val="10"/>
        <rFont val="Arial Cyr"/>
        <family val="0"/>
      </rPr>
      <t>(0409)</t>
    </r>
  </si>
  <si>
    <r>
      <t xml:space="preserve">Связь и информатика </t>
    </r>
    <r>
      <rPr>
        <b/>
        <i/>
        <sz val="10"/>
        <rFont val="Arial Cyr"/>
        <family val="0"/>
      </rPr>
      <t>(0410)</t>
    </r>
  </si>
  <si>
    <r>
      <t xml:space="preserve">Другие вопросы в области нац. экономики </t>
    </r>
    <r>
      <rPr>
        <b/>
        <i/>
        <sz val="10"/>
        <rFont val="Arial Cyr"/>
        <family val="0"/>
      </rPr>
      <t>(0412)</t>
    </r>
  </si>
  <si>
    <t>0709-аппарат управления</t>
  </si>
  <si>
    <t>в т.ч. : аппарат управления</t>
  </si>
  <si>
    <t>Обслуживание муниципального долга(1301)</t>
  </si>
  <si>
    <r>
      <t>ВСЕГО (</t>
    </r>
    <r>
      <rPr>
        <b/>
        <i/>
        <sz val="10"/>
        <color indexed="8"/>
        <rFont val="Arial Cyr"/>
        <family val="0"/>
      </rPr>
      <t>0801</t>
    </r>
    <r>
      <rPr>
        <i/>
        <sz val="10"/>
        <color indexed="8"/>
        <rFont val="Arial Cyr"/>
        <family val="0"/>
      </rPr>
      <t>):</t>
    </r>
  </si>
  <si>
    <r>
      <t>Другие вопросы в области культуры (</t>
    </r>
    <r>
      <rPr>
        <b/>
        <i/>
        <sz val="10"/>
        <color indexed="8"/>
        <rFont val="Arial Cyr"/>
        <family val="0"/>
      </rPr>
      <t>0804</t>
    </r>
    <r>
      <rPr>
        <i/>
        <sz val="10"/>
        <color indexed="8"/>
        <rFont val="Arial Cyr"/>
        <family val="0"/>
      </rPr>
      <t>)</t>
    </r>
  </si>
  <si>
    <r>
      <t xml:space="preserve">Доплата к пенсии муниципальным служащим </t>
    </r>
    <r>
      <rPr>
        <b/>
        <i/>
        <sz val="10"/>
        <color indexed="8"/>
        <rFont val="Arial Cyr"/>
        <family val="0"/>
      </rPr>
      <t xml:space="preserve"> (1001)</t>
    </r>
  </si>
  <si>
    <r>
      <t xml:space="preserve"> Охрана семьи и детства (</t>
    </r>
    <r>
      <rPr>
        <b/>
        <i/>
        <sz val="10"/>
        <color indexed="8"/>
        <rFont val="Arial Cyr"/>
        <family val="0"/>
      </rPr>
      <t>1004</t>
    </r>
    <r>
      <rPr>
        <i/>
        <sz val="10"/>
        <color indexed="8"/>
        <rFont val="Arial Cyr"/>
        <family val="0"/>
      </rPr>
      <t>)</t>
    </r>
  </si>
  <si>
    <t>Начальник финансового управления                                               Л.Н.Морозова</t>
  </si>
  <si>
    <t>из них субсидия - облстные средства</t>
  </si>
  <si>
    <t xml:space="preserve"> Содержание учреждения ЦИУР</t>
  </si>
  <si>
    <t>Создание  административных комиссий, уполномоченных  рассматривать дела об административных правонарушениях в сфере благоустройства(областные средства)</t>
  </si>
  <si>
    <r>
      <t xml:space="preserve">Другие вопросы в области социальной политики </t>
    </r>
    <r>
      <rPr>
        <b/>
        <i/>
        <sz val="10"/>
        <color indexed="8"/>
        <rFont val="Arial Cyr"/>
        <family val="0"/>
      </rPr>
      <t>(1006)</t>
    </r>
  </si>
  <si>
    <t>Осуществление финансовой поддержки социально ориентированным некоммерческим организациям, осуществляющих свою деятельность на территории городского округа Зарайск Московской области</t>
  </si>
  <si>
    <r>
      <t xml:space="preserve"> Социальные выплаты -всего </t>
    </r>
    <r>
      <rPr>
        <b/>
        <i/>
        <sz val="10"/>
        <rFont val="Arial Cyr"/>
        <family val="0"/>
      </rPr>
      <t>(1003)</t>
    </r>
  </si>
  <si>
    <t>в т. ч. "Обеспечение жильем молодых семей" (Областной и Федеральный бюджет)</t>
  </si>
  <si>
    <t>Обеспечение жильем молодых семей</t>
  </si>
  <si>
    <t xml:space="preserve">в т.ч. областные средства            </t>
  </si>
  <si>
    <t xml:space="preserve">Доступ в интернет УО; </t>
  </si>
  <si>
    <t>Цифровая образов. среда</t>
  </si>
  <si>
    <t>0703 внешкольные учреждения-мест.бюд-т(Всего):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</si>
  <si>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</si>
  <si>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</si>
  <si>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 xml:space="preserve">Капитальный, текущий ремонт учреждений, организаций, объектов 
</t>
  </si>
  <si>
    <t>Развитие имущественного комплекса</t>
  </si>
  <si>
    <t>Архив</t>
  </si>
  <si>
    <t>МКУ Централизованная бухгалтерия</t>
  </si>
  <si>
    <t>Списки кандидатов в присяж.заседатели (областные)</t>
  </si>
  <si>
    <t>Проведение Всероссийской переписи  (областные)</t>
  </si>
  <si>
    <t>Непрограммные расходы</t>
  </si>
  <si>
    <t>Взносы в бюджетные организации</t>
  </si>
  <si>
    <r>
      <t>Экология и окружающая среда</t>
    </r>
    <r>
      <rPr>
        <b/>
        <i/>
        <sz val="10"/>
        <rFont val="Arial Cyr"/>
        <family val="0"/>
      </rPr>
      <t>(0605)</t>
    </r>
  </si>
  <si>
    <t>Проведение капитального ремонта, технического переоснащения</t>
  </si>
  <si>
    <t>Инициативное бюджетирование</t>
  </si>
  <si>
    <t>Возмещение рвсходов по клубу   "Активное долголетие"( областные)</t>
  </si>
  <si>
    <t>Информирование населения о деят. ОМС,создание медиасреды</t>
  </si>
  <si>
    <t>капитальный ремонт ( местный б-т)</t>
  </si>
  <si>
    <t>Улучшение жилищных условий граждан на селе</t>
  </si>
  <si>
    <t>Мероприятия,проводимые в связи с короновирусом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</si>
  <si>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</si>
  <si>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Осуществление мероприятий в сфере профилактики правонарушений</t>
  </si>
  <si>
    <t>Создание условий для развития туризма</t>
  </si>
  <si>
    <t>Капитальный ремонт гидротехнических сооружений (местный б-т)</t>
  </si>
  <si>
    <t>Развитие информационной инфраструктуры</t>
  </si>
  <si>
    <t>Информационная безопасность</t>
  </si>
  <si>
    <t>Цифровое госуправление</t>
  </si>
  <si>
    <t>Выполнение кадастровых работ</t>
  </si>
  <si>
    <t>Развитие малого и среднего предпринимательства</t>
  </si>
  <si>
    <t>Выполнение отдельных гополномочий в сфере архитектуры( областные)</t>
  </si>
  <si>
    <t>в том числе (Областные)</t>
  </si>
  <si>
    <t>Транспортировка в морг умерших с мест обнаружения или происшествия ( областные)</t>
  </si>
  <si>
    <t>Транспортировка в морг умерших с мест обнаружения или происшествия (местные)</t>
  </si>
  <si>
    <t xml:space="preserve"> Осоение земельных участковвв  целях жилищного строит-ва(обласные)</t>
  </si>
  <si>
    <t xml:space="preserve"> Доставка товаров в сельские населенные пункты</t>
  </si>
  <si>
    <t>Пассажирский транспорт</t>
  </si>
  <si>
    <t>Мероприятия по обеспечению безопасности дорожного фонда</t>
  </si>
  <si>
    <t>Строительство и реконструкция автомобильных дорог</t>
  </si>
  <si>
    <t>Софинансирование работ по содержанию и ремонту дорог( местный б-т)</t>
  </si>
  <si>
    <t>Дорожная деятельность в отношении автомобильных дорог местного значения</t>
  </si>
  <si>
    <t>Ремонт дворовых территорий (местный б-т)</t>
  </si>
  <si>
    <t>Ремонт подъездов  и дезинфекция многокв. домов</t>
  </si>
  <si>
    <t>Переселение граждан их аварийного жилфонда (местный б-т)</t>
  </si>
  <si>
    <t>Переселение граждан их аварийного жилфонда (областной б-т)</t>
  </si>
  <si>
    <t>Владение,пользование имуществом в муниц. Собственности</t>
  </si>
  <si>
    <t>Кап. ремонт,приобретение, монтажи ввод в эксп.объектов коммун. инфраструктуры</t>
  </si>
  <si>
    <t>Строительство и реконструкция объектов коммун. хозяйства</t>
  </si>
  <si>
    <t>Развитие мелиорации земель сельхозназначения</t>
  </si>
  <si>
    <t>Озеленение</t>
  </si>
  <si>
    <t>Реализация программы формирования комфортной среды</t>
  </si>
  <si>
    <t>Установка детских игровых площадок (область)</t>
  </si>
  <si>
    <t>Благоустройство общественных территорий</t>
  </si>
  <si>
    <t>Комп. родит. платы за уход детьми (областные)</t>
  </si>
  <si>
    <t>из них субсидия бюджета Московской области</t>
  </si>
  <si>
    <t>в том числе  (областные)</t>
  </si>
  <si>
    <t>в том числе (областные)</t>
  </si>
  <si>
    <t>Плата по соглашениям об установлении сервитута</t>
  </si>
  <si>
    <t>Плата за увеличение площади земельных участков</t>
  </si>
  <si>
    <t>Ожидаемое исполнение бюджета городского округа Зарайск в 2021 году.</t>
  </si>
  <si>
    <t>Утвержденный  бюджет на 1.01.21г.</t>
  </si>
  <si>
    <t>Уточненный план на 1.10.21г.</t>
  </si>
  <si>
    <t>Исполнено на 1.10.21г.</t>
  </si>
  <si>
    <t>Исполнено за 2021год</t>
  </si>
  <si>
    <t xml:space="preserve">Доступ в интернет УО школы; </t>
  </si>
  <si>
    <t xml:space="preserve">Доступ в интернет УО сады; </t>
  </si>
  <si>
    <t>Развитие потребительскоо рынка иуслуг</t>
  </si>
  <si>
    <t>Обеспечение мероприятий по ликвидации самостроя</t>
  </si>
  <si>
    <t>Охрана окр среды</t>
  </si>
  <si>
    <t>господдержка отрасли кульрура</t>
  </si>
  <si>
    <t>в том числе областные</t>
  </si>
  <si>
    <t>Доплата за выслугу лет к трудовому стажу</t>
  </si>
  <si>
    <t>Жилье для детей-сирот</t>
  </si>
  <si>
    <t>Гражданская оборона (0309)</t>
  </si>
  <si>
    <t>Организация и осуществление мероприятий по ГО</t>
  </si>
  <si>
    <t>Защита населения и территории от чрезвычайных ситуаций природного и техногенного характера. Пожарная безопасность(0310)</t>
  </si>
  <si>
    <t>Содержание ЕДДС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</si>
  <si>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</si>
  <si>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инициативное бюджетирование</t>
  </si>
  <si>
    <t>регионально инновационная площадка</t>
  </si>
  <si>
    <t>из них:  капитальный ремонт в объектов дошкольного образования- областные средства</t>
  </si>
  <si>
    <t>неосновательное обогащение</t>
  </si>
  <si>
    <t xml:space="preserve"> приобретение оборудования</t>
  </si>
  <si>
    <t>из них:  стандарт</t>
  </si>
  <si>
    <t xml:space="preserve"> капитальный ремонт в объектов дошкольного образования- областные средства</t>
  </si>
  <si>
    <t>из них:   стандарт</t>
  </si>
  <si>
    <t xml:space="preserve">   проезд</t>
  </si>
  <si>
    <t xml:space="preserve">  подвоз</t>
  </si>
  <si>
    <t>компенсация за классное рук-во фед.ср-ва</t>
  </si>
  <si>
    <t>организация питания обуч.,получ.основное и среднее общее образ.</t>
  </si>
  <si>
    <t>создание центров образ.естественно-науч.и технолог.направл.</t>
  </si>
  <si>
    <t>приобретение автобусов для доставки обуч. в сельские насел пункты</t>
  </si>
  <si>
    <t>организация бесплатного горячего питания обуч-ся фед.ср-ва</t>
  </si>
  <si>
    <t>создание и обеспечение функционирования центров естест.-науч. и технолог.направл.</t>
  </si>
  <si>
    <t>0709-обл.</t>
  </si>
  <si>
    <t>установка, монтаж и настройка ip камер</t>
  </si>
  <si>
    <t>оснащение образ.организ. компьют.,мультимед. оборуд.</t>
  </si>
  <si>
    <t>мероприятия в сфере образования.</t>
  </si>
  <si>
    <t>мероприятия по организации отдыха детей в каникулярное время( местный бюджет)</t>
  </si>
  <si>
    <t>мероприятия по организации отдыха детей в каникулярное время( Областной бюджет)</t>
  </si>
  <si>
    <t>расходы на оплату школьных трудовых бригад</t>
  </si>
  <si>
    <t xml:space="preserve"> приобретение оборудования и мебели</t>
  </si>
  <si>
    <t>Земельный налог</t>
  </si>
  <si>
    <t>Утверждение карты плана</t>
  </si>
  <si>
    <t>Ямочный ремонт</t>
  </si>
  <si>
    <t>Пешеходные коммуникации</t>
  </si>
  <si>
    <t>Непрограммные расходы (исп.листы)</t>
  </si>
  <si>
    <t>Комплексное благоустройство территории муниципальных образований</t>
  </si>
  <si>
    <t>Проектирование за счёт средств местного бюджета</t>
  </si>
  <si>
    <t>Устройство контейнерных площадок</t>
  </si>
  <si>
    <t>Формирование современной городской среды в части достижения основного результата</t>
  </si>
  <si>
    <t>Формирование современной городской среды в исторических городах</t>
  </si>
  <si>
    <t>Устройство и капитальный ремонт архитектурно-художественного освещения "Светлый город"</t>
  </si>
  <si>
    <t>Устройство и капитальный ремонт электросетевого хозяйства в рамках проекта "Светлый город"</t>
  </si>
  <si>
    <t>Устройство площадок под ДИПы</t>
  </si>
  <si>
    <t>Приобретение техники для нужд благоустройства</t>
  </si>
  <si>
    <t>Ремонт дворовых помещений</t>
  </si>
  <si>
    <t>Архитектурно-художественный облик городов</t>
  </si>
  <si>
    <t>Создание  и ремонт пешеходных коммуникаций</t>
  </si>
  <si>
    <t>Благоустройство территории</t>
  </si>
  <si>
    <t>Комфортная городская среда</t>
  </si>
  <si>
    <t>Обеспечение деятельности "МБУ благоустройства, жкх и дх"</t>
  </si>
  <si>
    <t>Строительство и реконструкция объектов коммунального хозяйства</t>
  </si>
  <si>
    <t>Ремонт банных объектов в рамках программ "100 бань"</t>
  </si>
  <si>
    <t>прочие мероприятия в рамках поддержки комунального хозяйства</t>
  </si>
  <si>
    <t>Другие вопросы в области ЖКХ (0505)</t>
  </si>
  <si>
    <t>субсидия</t>
  </si>
  <si>
    <t>з/пл Ритуал</t>
  </si>
  <si>
    <t>з/пл МЬУ благоустройство</t>
  </si>
  <si>
    <t>из них субсидия - областные средства</t>
  </si>
  <si>
    <t>мониторинг гидротехнических сооружений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</si>
</sst>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05">
    <font>
      <sz val="10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i/>
      <sz val="8"/>
      <name val="Arial Cyr"/>
      <family val="0"/>
    </font>
    <font>
      <i/>
      <sz val="10"/>
      <color indexed="10"/>
      <name val="Arial Cyr"/>
      <family val="0"/>
    </font>
    <font>
      <i/>
      <sz val="10"/>
      <color indexed="12"/>
      <name val="Arial Cyr"/>
      <family val="0"/>
    </font>
    <font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color indexed="56"/>
      <name val="Arial Cyr"/>
      <family val="0"/>
    </font>
    <font>
      <b/>
      <i/>
      <sz val="12"/>
      <name val="Arial"/>
      <family val="2"/>
    </font>
    <font>
      <i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i/>
      <sz val="1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 Cyr"/>
      <family val="0"/>
    </font>
    <font>
      <sz val="10"/>
      <color indexed="8"/>
      <name val="Arial Cyr"/>
      <family val="0"/>
    </font>
    <font>
      <b/>
      <i/>
      <sz val="12"/>
      <color indexed="8"/>
      <name val="Arial Cyr"/>
      <family val="0"/>
    </font>
    <font>
      <i/>
      <sz val="12"/>
      <color indexed="8"/>
      <name val="Arial Cyr"/>
      <family val="0"/>
    </font>
    <font>
      <i/>
      <sz val="8"/>
      <color indexed="10"/>
      <name val="Arial Cyr"/>
      <family val="0"/>
    </font>
    <font>
      <sz val="10"/>
      <color indexed="17"/>
      <name val="Arial Cyr"/>
      <family val="0"/>
    </font>
    <font>
      <i/>
      <sz val="10"/>
      <color indexed="17"/>
      <name val="Arial Cyr"/>
      <family val="0"/>
    </font>
    <font>
      <i/>
      <sz val="12"/>
      <color indexed="17"/>
      <name val="Arial Cyr"/>
      <family val="0"/>
    </font>
    <font>
      <b/>
      <i/>
      <sz val="10"/>
      <color indexed="10"/>
      <name val="Arial Cyr"/>
      <family val="0"/>
    </font>
    <font>
      <i/>
      <sz val="11"/>
      <color indexed="10"/>
      <name val="Arial Cyr"/>
      <family val="0"/>
    </font>
    <font>
      <i/>
      <sz val="10"/>
      <color indexed="56"/>
      <name val="Arial Cyr"/>
      <family val="0"/>
    </font>
    <font>
      <b/>
      <i/>
      <sz val="10"/>
      <color indexed="56"/>
      <name val="Arial Cyr"/>
      <family val="0"/>
    </font>
    <font>
      <i/>
      <sz val="10"/>
      <color indexed="30"/>
      <name val="Arial Cyr"/>
      <family val="0"/>
    </font>
    <font>
      <b/>
      <i/>
      <sz val="10"/>
      <color indexed="30"/>
      <name val="Arial Cyr"/>
      <family val="0"/>
    </font>
    <font>
      <i/>
      <sz val="11"/>
      <color indexed="56"/>
      <name val="Arial Cyr"/>
      <family val="0"/>
    </font>
    <font>
      <i/>
      <sz val="8"/>
      <color indexed="30"/>
      <name val="Arial Cyr"/>
      <family val="0"/>
    </font>
    <font>
      <i/>
      <sz val="9"/>
      <color indexed="30"/>
      <name val="Arial Cyr"/>
      <family val="0"/>
    </font>
    <font>
      <i/>
      <sz val="8"/>
      <color indexed="56"/>
      <name val="Arial Cyr"/>
      <family val="0"/>
    </font>
    <font>
      <i/>
      <sz val="9"/>
      <color indexed="56"/>
      <name val="Arial Cyr"/>
      <family val="0"/>
    </font>
    <font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Arial Cyr"/>
      <family val="0"/>
    </font>
    <font>
      <i/>
      <sz val="8"/>
      <color theme="1"/>
      <name val="Arial Cyr"/>
      <family val="0"/>
    </font>
    <font>
      <b/>
      <i/>
      <sz val="10"/>
      <color theme="1"/>
      <name val="Arial Cyr"/>
      <family val="0"/>
    </font>
    <font>
      <sz val="10"/>
      <color theme="1"/>
      <name val="Arial Cyr"/>
      <family val="0"/>
    </font>
    <font>
      <b/>
      <i/>
      <sz val="12"/>
      <color theme="1"/>
      <name val="Arial Cyr"/>
      <family val="0"/>
    </font>
    <font>
      <i/>
      <sz val="12"/>
      <color theme="1"/>
      <name val="Arial Cyr"/>
      <family val="0"/>
    </font>
    <font>
      <i/>
      <sz val="10"/>
      <color rgb="FFFF0000"/>
      <name val="Arial Cyr"/>
      <family val="0"/>
    </font>
    <font>
      <i/>
      <sz val="8"/>
      <color rgb="FFFF0000"/>
      <name val="Arial Cyr"/>
      <family val="0"/>
    </font>
    <font>
      <sz val="10"/>
      <color rgb="FF00B050"/>
      <name val="Arial Cyr"/>
      <family val="0"/>
    </font>
    <font>
      <i/>
      <sz val="10"/>
      <color rgb="FF00B050"/>
      <name val="Arial Cyr"/>
      <family val="0"/>
    </font>
    <font>
      <i/>
      <sz val="12"/>
      <color rgb="FF00B050"/>
      <name val="Arial Cyr"/>
      <family val="0"/>
    </font>
    <font>
      <b/>
      <i/>
      <sz val="10"/>
      <color rgb="FFFF0000"/>
      <name val="Arial Cyr"/>
      <family val="0"/>
    </font>
    <font>
      <i/>
      <sz val="11"/>
      <color rgb="FFFF0000"/>
      <name val="Arial Cyr"/>
      <family val="0"/>
    </font>
    <font>
      <i/>
      <sz val="10"/>
      <color rgb="FF002060"/>
      <name val="Arial Cyr"/>
      <family val="0"/>
    </font>
    <font>
      <b/>
      <i/>
      <sz val="10"/>
      <color rgb="FF002060"/>
      <name val="Arial Cyr"/>
      <family val="0"/>
    </font>
    <font>
      <i/>
      <sz val="10"/>
      <color rgb="FF0070C0"/>
      <name val="Arial Cyr"/>
      <family val="0"/>
    </font>
    <font>
      <b/>
      <i/>
      <sz val="10"/>
      <color rgb="FF0070C0"/>
      <name val="Arial Cyr"/>
      <family val="0"/>
    </font>
    <font>
      <i/>
      <sz val="11"/>
      <color rgb="FF002060"/>
      <name val="Arial Cyr"/>
      <family val="0"/>
    </font>
    <font>
      <i/>
      <sz val="8"/>
      <color rgb="FF0070C0"/>
      <name val="Arial Cyr"/>
      <family val="0"/>
    </font>
    <font>
      <i/>
      <sz val="9"/>
      <color rgb="FF0070C0"/>
      <name val="Arial Cyr"/>
      <family val="0"/>
    </font>
    <font>
      <i/>
      <sz val="8"/>
      <color rgb="FF002060"/>
      <name val="Arial Cyr"/>
      <family val="0"/>
    </font>
    <font>
      <i/>
      <sz val="9"/>
      <color rgb="FF002060"/>
      <name val="Arial Cyr"/>
      <family val="0"/>
    </font>
    <font>
      <sz val="10"/>
      <color rgb="FF00206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9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0" fillId="0" borderId="0" xfId="0" applyFont="1" applyAlignment="1">
      <alignment/>
    </xf>
    <xf numFmtId="3" fontId="9" fillId="0" borderId="11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15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3" fontId="6" fillId="33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82" fillId="0" borderId="10" xfId="0" applyNumberFormat="1" applyFont="1" applyBorder="1" applyAlignment="1">
      <alignment/>
    </xf>
    <xf numFmtId="3" fontId="6" fillId="0" borderId="12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1" xfId="0" applyNumberFormat="1" applyFont="1" applyBorder="1" applyAlignment="1">
      <alignment horizontal="center" wrapText="1"/>
    </xf>
    <xf numFmtId="3" fontId="7" fillId="33" borderId="10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82" fillId="0" borderId="11" xfId="0" applyFont="1" applyBorder="1" applyAlignment="1">
      <alignment/>
    </xf>
    <xf numFmtId="0" fontId="82" fillId="0" borderId="12" xfId="0" applyFont="1" applyBorder="1" applyAlignment="1">
      <alignment/>
    </xf>
    <xf numFmtId="3" fontId="83" fillId="0" borderId="10" xfId="0" applyNumberFormat="1" applyFont="1" applyBorder="1" applyAlignment="1">
      <alignment/>
    </xf>
    <xf numFmtId="3" fontId="84" fillId="0" borderId="10" xfId="0" applyNumberFormat="1" applyFont="1" applyBorder="1" applyAlignment="1">
      <alignment/>
    </xf>
    <xf numFmtId="0" fontId="85" fillId="0" borderId="11" xfId="0" applyFont="1" applyBorder="1" applyAlignment="1">
      <alignment/>
    </xf>
    <xf numFmtId="0" fontId="86" fillId="0" borderId="11" xfId="0" applyFont="1" applyBorder="1" applyAlignment="1">
      <alignment/>
    </xf>
    <xf numFmtId="0" fontId="86" fillId="0" borderId="12" xfId="0" applyFont="1" applyBorder="1" applyAlignment="1">
      <alignment/>
    </xf>
    <xf numFmtId="3" fontId="86" fillId="0" borderId="10" xfId="0" applyNumberFormat="1" applyFont="1" applyBorder="1" applyAlignment="1">
      <alignment/>
    </xf>
    <xf numFmtId="3" fontId="87" fillId="0" borderId="10" xfId="0" applyNumberFormat="1" applyFont="1" applyBorder="1" applyAlignment="1">
      <alignment/>
    </xf>
    <xf numFmtId="3" fontId="82" fillId="0" borderId="11" xfId="43" applyNumberFormat="1" applyFont="1" applyBorder="1" applyAlignment="1">
      <alignment horizontal="center" wrapText="1"/>
    </xf>
    <xf numFmtId="3" fontId="82" fillId="0" borderId="12" xfId="43" applyNumberFormat="1" applyFont="1" applyBorder="1" applyAlignment="1">
      <alignment horizontal="center" wrapText="1"/>
    </xf>
    <xf numFmtId="3" fontId="82" fillId="0" borderId="10" xfId="0" applyNumberFormat="1" applyFont="1" applyBorder="1" applyAlignment="1">
      <alignment horizontal="right"/>
    </xf>
    <xf numFmtId="0" fontId="88" fillId="0" borderId="10" xfId="0" applyFont="1" applyBorder="1" applyAlignment="1">
      <alignment vertical="center" wrapText="1"/>
    </xf>
    <xf numFmtId="0" fontId="8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88" fillId="0" borderId="10" xfId="0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3" fontId="20" fillId="0" borderId="10" xfId="0" applyNumberFormat="1" applyFont="1" applyBorder="1" applyAlignment="1">
      <alignment/>
    </xf>
    <xf numFmtId="0" fontId="90" fillId="0" borderId="12" xfId="0" applyFont="1" applyBorder="1" applyAlignment="1">
      <alignment/>
    </xf>
    <xf numFmtId="0" fontId="91" fillId="0" borderId="10" xfId="0" applyFont="1" applyBorder="1" applyAlignment="1">
      <alignment wrapText="1"/>
    </xf>
    <xf numFmtId="0" fontId="92" fillId="0" borderId="0" xfId="0" applyFont="1" applyAlignment="1">
      <alignment/>
    </xf>
    <xf numFmtId="0" fontId="90" fillId="0" borderId="0" xfId="0" applyFont="1" applyAlignment="1">
      <alignment/>
    </xf>
    <xf numFmtId="3" fontId="88" fillId="0" borderId="10" xfId="0" applyNumberFormat="1" applyFont="1" applyBorder="1" applyAlignment="1">
      <alignment/>
    </xf>
    <xf numFmtId="0" fontId="88" fillId="0" borderId="10" xfId="0" applyFont="1" applyFill="1" applyBorder="1" applyAlignment="1">
      <alignment wrapText="1"/>
    </xf>
    <xf numFmtId="0" fontId="2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6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0" xfId="0" applyFont="1" applyBorder="1" applyAlignment="1">
      <alignment/>
    </xf>
    <xf numFmtId="3" fontId="93" fillId="0" borderId="10" xfId="0" applyNumberFormat="1" applyFont="1" applyBorder="1" applyAlignment="1">
      <alignment/>
    </xf>
    <xf numFmtId="3" fontId="89" fillId="0" borderId="10" xfId="0" applyNumberFormat="1" applyFont="1" applyBorder="1" applyAlignment="1">
      <alignment/>
    </xf>
    <xf numFmtId="3" fontId="94" fillId="0" borderId="10" xfId="0" applyNumberFormat="1" applyFont="1" applyBorder="1" applyAlignment="1">
      <alignment/>
    </xf>
    <xf numFmtId="3" fontId="88" fillId="34" borderId="10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/>
    </xf>
    <xf numFmtId="3" fontId="15" fillId="34" borderId="10" xfId="0" applyNumberFormat="1" applyFont="1" applyFill="1" applyBorder="1" applyAlignment="1">
      <alignment/>
    </xf>
    <xf numFmtId="3" fontId="82" fillId="34" borderId="10" xfId="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95" fillId="0" borderId="10" xfId="0" applyNumberFormat="1" applyFont="1" applyBorder="1" applyAlignment="1">
      <alignment/>
    </xf>
    <xf numFmtId="3" fontId="95" fillId="34" borderId="10" xfId="0" applyNumberFormat="1" applyFont="1" applyFill="1" applyBorder="1" applyAlignment="1">
      <alignment/>
    </xf>
    <xf numFmtId="3" fontId="96" fillId="0" borderId="10" xfId="0" applyNumberFormat="1" applyFont="1" applyBorder="1" applyAlignment="1">
      <alignment/>
    </xf>
    <xf numFmtId="0" fontId="95" fillId="0" borderId="11" xfId="0" applyFont="1" applyBorder="1" applyAlignment="1">
      <alignment/>
    </xf>
    <xf numFmtId="0" fontId="95" fillId="0" borderId="12" xfId="0" applyFont="1" applyBorder="1" applyAlignment="1">
      <alignment/>
    </xf>
    <xf numFmtId="3" fontId="96" fillId="34" borderId="10" xfId="0" applyNumberFormat="1" applyFont="1" applyFill="1" applyBorder="1" applyAlignment="1">
      <alignment/>
    </xf>
    <xf numFmtId="3" fontId="97" fillId="0" borderId="10" xfId="0" applyNumberFormat="1" applyFont="1" applyBorder="1" applyAlignment="1">
      <alignment/>
    </xf>
    <xf numFmtId="3" fontId="98" fillId="0" borderId="10" xfId="0" applyNumberFormat="1" applyFont="1" applyBorder="1" applyAlignment="1">
      <alignment/>
    </xf>
    <xf numFmtId="3" fontId="99" fillId="0" borderId="10" xfId="0" applyNumberFormat="1" applyFont="1" applyBorder="1" applyAlignment="1">
      <alignment/>
    </xf>
    <xf numFmtId="3" fontId="100" fillId="0" borderId="10" xfId="0" applyNumberFormat="1" applyFont="1" applyBorder="1" applyAlignment="1">
      <alignment/>
    </xf>
    <xf numFmtId="3" fontId="101" fillId="0" borderId="10" xfId="0" applyNumberFormat="1" applyFont="1" applyBorder="1" applyAlignment="1">
      <alignment/>
    </xf>
    <xf numFmtId="3" fontId="102" fillId="0" borderId="10" xfId="0" applyNumberFormat="1" applyFont="1" applyBorder="1" applyAlignment="1">
      <alignment/>
    </xf>
    <xf numFmtId="3" fontId="103" fillId="0" borderId="10" xfId="0" applyNumberFormat="1" applyFont="1" applyBorder="1" applyAlignment="1">
      <alignment/>
    </xf>
    <xf numFmtId="0" fontId="95" fillId="0" borderId="10" xfId="0" applyFont="1" applyBorder="1" applyAlignment="1">
      <alignment wrapText="1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34" borderId="11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82" fillId="0" borderId="11" xfId="0" applyFont="1" applyBorder="1" applyAlignment="1">
      <alignment horizontal="left" wrapText="1"/>
    </xf>
    <xf numFmtId="0" fontId="82" fillId="0" borderId="12" xfId="0" applyFont="1" applyBorder="1" applyAlignment="1">
      <alignment horizontal="left" wrapText="1"/>
    </xf>
    <xf numFmtId="0" fontId="95" fillId="0" borderId="11" xfId="0" applyFont="1" applyBorder="1" applyAlignment="1">
      <alignment horizontal="left" wrapText="1"/>
    </xf>
    <xf numFmtId="0" fontId="95" fillId="0" borderId="12" xfId="0" applyFont="1" applyBorder="1" applyAlignment="1">
      <alignment horizontal="left" wrapText="1"/>
    </xf>
    <xf numFmtId="0" fontId="86" fillId="0" borderId="11" xfId="0" applyFont="1" applyBorder="1" applyAlignment="1">
      <alignment horizontal="left" wrapText="1"/>
    </xf>
    <xf numFmtId="0" fontId="86" fillId="0" borderId="12" xfId="0" applyFont="1" applyBorder="1" applyAlignment="1">
      <alignment horizontal="left" wrapText="1"/>
    </xf>
    <xf numFmtId="170" fontId="95" fillId="0" borderId="11" xfId="43" applyFont="1" applyBorder="1" applyAlignment="1">
      <alignment horizontal="left" wrapText="1"/>
    </xf>
    <xf numFmtId="170" fontId="95" fillId="0" borderId="12" xfId="43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0" fontId="19" fillId="0" borderId="0" xfId="0" applyFont="1" applyAlignment="1">
      <alignment horizontal="center"/>
    </xf>
    <xf numFmtId="0" fontId="82" fillId="0" borderId="11" xfId="0" applyFont="1" applyBorder="1" applyAlignment="1">
      <alignment horizontal="left" vertical="center" wrapText="1"/>
    </xf>
    <xf numFmtId="0" fontId="82" fillId="0" borderId="12" xfId="0" applyFont="1" applyBorder="1" applyAlignment="1">
      <alignment horizontal="left" vertical="center" wrapText="1"/>
    </xf>
    <xf numFmtId="170" fontId="95" fillId="0" borderId="11" xfId="43" applyFont="1" applyBorder="1" applyAlignment="1">
      <alignment horizontal="center" wrapText="1"/>
    </xf>
    <xf numFmtId="170" fontId="95" fillId="0" borderId="12" xfId="43" applyFont="1" applyBorder="1" applyAlignment="1">
      <alignment horizontal="center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7" fillId="0" borderId="11" xfId="0" applyFont="1" applyBorder="1" applyAlignment="1">
      <alignment horizontal="left" wrapText="1"/>
    </xf>
    <xf numFmtId="0" fontId="97" fillId="0" borderId="12" xfId="0" applyFont="1" applyBorder="1" applyAlignment="1">
      <alignment horizontal="left" wrapText="1"/>
    </xf>
    <xf numFmtId="0" fontId="82" fillId="0" borderId="11" xfId="0" applyFont="1" applyBorder="1" applyAlignment="1">
      <alignment horizontal="left"/>
    </xf>
    <xf numFmtId="0" fontId="82" fillId="0" borderId="12" xfId="0" applyFont="1" applyBorder="1" applyAlignment="1">
      <alignment horizontal="left"/>
    </xf>
    <xf numFmtId="0" fontId="84" fillId="0" borderId="11" xfId="0" applyFont="1" applyBorder="1" applyAlignment="1">
      <alignment horizontal="left" wrapText="1"/>
    </xf>
    <xf numFmtId="0" fontId="84" fillId="0" borderId="12" xfId="0" applyFont="1" applyBorder="1" applyAlignment="1">
      <alignment horizontal="left" wrapText="1"/>
    </xf>
    <xf numFmtId="0" fontId="95" fillId="0" borderId="11" xfId="0" applyFont="1" applyBorder="1" applyAlignment="1">
      <alignment horizontal="left"/>
    </xf>
    <xf numFmtId="0" fontId="95" fillId="0" borderId="12" xfId="0" applyFont="1" applyBorder="1" applyAlignment="1">
      <alignment horizontal="left"/>
    </xf>
    <xf numFmtId="0" fontId="96" fillId="0" borderId="11" xfId="0" applyFont="1" applyBorder="1" applyAlignment="1">
      <alignment horizontal="left" wrapText="1"/>
    </xf>
    <xf numFmtId="0" fontId="96" fillId="0" borderId="12" xfId="0" applyFont="1" applyBorder="1" applyAlignment="1">
      <alignment horizontal="left" wrapText="1"/>
    </xf>
    <xf numFmtId="0" fontId="104" fillId="0" borderId="11" xfId="0" applyFont="1" applyBorder="1" applyAlignment="1">
      <alignment horizontal="left" wrapText="1"/>
    </xf>
    <xf numFmtId="0" fontId="104" fillId="0" borderId="12" xfId="0" applyFont="1" applyBorder="1" applyAlignment="1">
      <alignment horizontal="left" wrapText="1"/>
    </xf>
    <xf numFmtId="0" fontId="95" fillId="0" borderId="11" xfId="0" applyFont="1" applyBorder="1" applyAlignment="1">
      <alignment horizontal="center" wrapText="1"/>
    </xf>
    <xf numFmtId="0" fontId="95" fillId="0" borderId="12" xfId="0" applyFont="1" applyBorder="1" applyAlignment="1">
      <alignment horizontal="center" wrapText="1"/>
    </xf>
    <xf numFmtId="0" fontId="95" fillId="0" borderId="11" xfId="0" applyFont="1" applyBorder="1" applyAlignment="1">
      <alignment wrapText="1"/>
    </xf>
    <xf numFmtId="0" fontId="95" fillId="0" borderId="12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2"/>
  <sheetViews>
    <sheetView tabSelected="1" workbookViewId="0" topLeftCell="A188">
      <selection activeCell="N199" sqref="N199"/>
    </sheetView>
  </sheetViews>
  <sheetFormatPr defaultColWidth="9.00390625" defaultRowHeight="12.75"/>
  <cols>
    <col min="2" max="2" width="24.375" style="0" customWidth="1"/>
    <col min="3" max="3" width="12.00390625" style="0" customWidth="1"/>
    <col min="4" max="4" width="12.125" style="0" customWidth="1"/>
    <col min="5" max="5" width="14.25390625" style="0" customWidth="1"/>
    <col min="6" max="6" width="9.875" style="0" hidden="1" customWidth="1"/>
    <col min="7" max="7" width="8.375" style="0" hidden="1" customWidth="1"/>
    <col min="8" max="9" width="14.125" style="0" customWidth="1"/>
    <col min="10" max="10" width="14.375" style="0" customWidth="1"/>
    <col min="11" max="11" width="14.75390625" style="0" customWidth="1"/>
    <col min="12" max="12" width="16.25390625" style="0" customWidth="1"/>
    <col min="13" max="13" width="16.625" style="0" customWidth="1"/>
    <col min="14" max="14" width="10.375" style="0" bestFit="1" customWidth="1"/>
  </cols>
  <sheetData>
    <row r="1" spans="1:14" ht="15">
      <c r="A1" s="147" t="s">
        <v>209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2"/>
    </row>
    <row r="2" spans="1:14" ht="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2"/>
    </row>
    <row r="3" spans="1:14" ht="15">
      <c r="A3" s="175"/>
      <c r="B3" s="175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</row>
    <row r="4" spans="1:14" ht="15" customHeight="1">
      <c r="A4" s="165" t="s">
        <v>51</v>
      </c>
      <c r="B4" s="166"/>
      <c r="C4" s="164" t="s">
        <v>210</v>
      </c>
      <c r="D4" s="164" t="s">
        <v>211</v>
      </c>
      <c r="E4" s="164" t="s">
        <v>212</v>
      </c>
      <c r="F4" s="67"/>
      <c r="G4" s="164" t="s">
        <v>20</v>
      </c>
      <c r="H4" s="164" t="s">
        <v>1</v>
      </c>
      <c r="I4" s="164" t="s">
        <v>2</v>
      </c>
      <c r="J4" s="164" t="s">
        <v>3</v>
      </c>
      <c r="K4" s="164" t="s">
        <v>213</v>
      </c>
      <c r="L4" s="164" t="s">
        <v>4</v>
      </c>
      <c r="M4" s="162" t="s">
        <v>21</v>
      </c>
      <c r="N4" s="2"/>
    </row>
    <row r="5" spans="1:14" ht="73.5" customHeight="1">
      <c r="A5" s="167"/>
      <c r="B5" s="168"/>
      <c r="C5" s="164"/>
      <c r="D5" s="164"/>
      <c r="E5" s="164"/>
      <c r="F5" s="67"/>
      <c r="G5" s="164"/>
      <c r="H5" s="164"/>
      <c r="I5" s="164"/>
      <c r="J5" s="164"/>
      <c r="K5" s="164"/>
      <c r="L5" s="164"/>
      <c r="M5" s="163"/>
      <c r="N5" s="2"/>
    </row>
    <row r="6" spans="1:14" ht="15">
      <c r="A6" s="178">
        <v>1</v>
      </c>
      <c r="B6" s="179"/>
      <c r="C6" s="3">
        <v>2</v>
      </c>
      <c r="D6" s="3">
        <v>3</v>
      </c>
      <c r="E6" s="3">
        <v>4</v>
      </c>
      <c r="F6" s="3"/>
      <c r="G6" s="3"/>
      <c r="H6" s="3">
        <v>5</v>
      </c>
      <c r="I6" s="3">
        <v>6</v>
      </c>
      <c r="J6" s="3">
        <v>7</v>
      </c>
      <c r="K6" s="3" t="s">
        <v>6</v>
      </c>
      <c r="L6" s="3" t="s">
        <v>5</v>
      </c>
      <c r="M6" s="3"/>
      <c r="N6" s="2"/>
    </row>
    <row r="7" spans="1:14" ht="26.25" customHeight="1">
      <c r="A7" s="152" t="s">
        <v>52</v>
      </c>
      <c r="B7" s="153"/>
      <c r="C7" s="77">
        <v>622286</v>
      </c>
      <c r="D7" s="77">
        <v>664441</v>
      </c>
      <c r="E7" s="77">
        <v>438480</v>
      </c>
      <c r="F7" s="77"/>
      <c r="G7" s="77"/>
      <c r="H7" s="77">
        <v>60000</v>
      </c>
      <c r="I7" s="78">
        <v>60000</v>
      </c>
      <c r="J7" s="78">
        <v>105961</v>
      </c>
      <c r="K7" s="79">
        <f>SUM(E7+H7+I7+J7)</f>
        <v>664441</v>
      </c>
      <c r="L7" s="79">
        <f>SUM(K7-D7)</f>
        <v>0</v>
      </c>
      <c r="M7" s="80"/>
      <c r="N7" s="2"/>
    </row>
    <row r="8" spans="1:14" ht="24.75" customHeight="1">
      <c r="A8" s="152" t="s">
        <v>53</v>
      </c>
      <c r="B8" s="153"/>
      <c r="C8" s="77">
        <v>42765</v>
      </c>
      <c r="D8" s="77">
        <v>42765</v>
      </c>
      <c r="E8" s="77">
        <v>31711</v>
      </c>
      <c r="F8" s="77"/>
      <c r="G8" s="77"/>
      <c r="H8" s="77">
        <v>3500</v>
      </c>
      <c r="I8" s="78">
        <v>3500</v>
      </c>
      <c r="J8" s="78">
        <v>4054</v>
      </c>
      <c r="K8" s="79">
        <f aca="true" t="shared" si="0" ref="K8:K29">SUM(E8+H8+I8+J8)</f>
        <v>42765</v>
      </c>
      <c r="L8" s="79">
        <f aca="true" t="shared" si="1" ref="L8:L29">SUM(K8-D8)</f>
        <v>0</v>
      </c>
      <c r="M8" s="80"/>
      <c r="N8" s="2"/>
    </row>
    <row r="9" spans="1:14" ht="37.5" customHeight="1">
      <c r="A9" s="152" t="s">
        <v>54</v>
      </c>
      <c r="B9" s="153"/>
      <c r="C9" s="77">
        <v>43985</v>
      </c>
      <c r="D9" s="77">
        <v>51685</v>
      </c>
      <c r="E9" s="77">
        <v>35243</v>
      </c>
      <c r="F9" s="77"/>
      <c r="G9" s="77"/>
      <c r="H9" s="77">
        <v>12000</v>
      </c>
      <c r="I9" s="78">
        <v>3000</v>
      </c>
      <c r="J9" s="78">
        <v>1442</v>
      </c>
      <c r="K9" s="79">
        <f t="shared" si="0"/>
        <v>51685</v>
      </c>
      <c r="L9" s="79">
        <f t="shared" si="1"/>
        <v>0</v>
      </c>
      <c r="M9" s="80"/>
      <c r="N9" s="2"/>
    </row>
    <row r="10" spans="1:14" ht="40.5" customHeight="1">
      <c r="A10" s="152" t="s">
        <v>55</v>
      </c>
      <c r="B10" s="153"/>
      <c r="C10" s="77">
        <v>4559</v>
      </c>
      <c r="D10" s="77">
        <v>3559</v>
      </c>
      <c r="E10" s="77">
        <v>3425</v>
      </c>
      <c r="F10" s="77"/>
      <c r="G10" s="77"/>
      <c r="H10" s="77">
        <v>0</v>
      </c>
      <c r="I10" s="78">
        <v>0</v>
      </c>
      <c r="J10" s="78">
        <v>134</v>
      </c>
      <c r="K10" s="79">
        <f t="shared" si="0"/>
        <v>3559</v>
      </c>
      <c r="L10" s="79">
        <f t="shared" si="1"/>
        <v>0</v>
      </c>
      <c r="M10" s="81"/>
      <c r="N10" s="2"/>
    </row>
    <row r="11" spans="1:14" ht="24.75" customHeight="1">
      <c r="A11" s="152" t="s">
        <v>56</v>
      </c>
      <c r="B11" s="153"/>
      <c r="C11" s="77">
        <v>0</v>
      </c>
      <c r="D11" s="77">
        <v>20</v>
      </c>
      <c r="E11" s="77">
        <v>20</v>
      </c>
      <c r="F11" s="77"/>
      <c r="G11" s="77"/>
      <c r="H11" s="77"/>
      <c r="I11" s="78"/>
      <c r="J11" s="78"/>
      <c r="K11" s="79">
        <f t="shared" si="0"/>
        <v>20</v>
      </c>
      <c r="L11" s="79">
        <f t="shared" si="1"/>
        <v>0</v>
      </c>
      <c r="M11" s="81"/>
      <c r="N11" s="2"/>
    </row>
    <row r="12" spans="1:14" ht="41.25" customHeight="1">
      <c r="A12" s="152" t="s">
        <v>57</v>
      </c>
      <c r="B12" s="153"/>
      <c r="C12" s="77">
        <v>5890</v>
      </c>
      <c r="D12" s="77">
        <v>11490</v>
      </c>
      <c r="E12" s="77">
        <v>7071</v>
      </c>
      <c r="F12" s="77"/>
      <c r="G12" s="77"/>
      <c r="H12" s="77">
        <v>1000</v>
      </c>
      <c r="I12" s="78">
        <v>1000</v>
      </c>
      <c r="J12" s="78">
        <v>1719</v>
      </c>
      <c r="K12" s="79">
        <f t="shared" si="0"/>
        <v>10790</v>
      </c>
      <c r="L12" s="79">
        <f t="shared" si="1"/>
        <v>-700</v>
      </c>
      <c r="M12" s="81"/>
      <c r="N12" s="2"/>
    </row>
    <row r="13" spans="1:14" ht="26.25" customHeight="1">
      <c r="A13" s="152" t="s">
        <v>95</v>
      </c>
      <c r="B13" s="153"/>
      <c r="C13" s="77">
        <v>20301</v>
      </c>
      <c r="D13" s="77">
        <v>20301</v>
      </c>
      <c r="E13" s="77">
        <v>5117</v>
      </c>
      <c r="F13" s="77"/>
      <c r="G13" s="77"/>
      <c r="H13" s="77">
        <v>3000</v>
      </c>
      <c r="I13" s="78">
        <v>9184</v>
      </c>
      <c r="J13" s="78">
        <v>3000</v>
      </c>
      <c r="K13" s="79">
        <f t="shared" si="0"/>
        <v>20301</v>
      </c>
      <c r="L13" s="79">
        <f t="shared" si="1"/>
        <v>0</v>
      </c>
      <c r="M13" s="81"/>
      <c r="N13" s="2"/>
    </row>
    <row r="14" spans="1:14" ht="28.5" customHeight="1">
      <c r="A14" s="152" t="s">
        <v>252</v>
      </c>
      <c r="B14" s="153"/>
      <c r="C14" s="77">
        <v>46524</v>
      </c>
      <c r="D14" s="77">
        <v>47524</v>
      </c>
      <c r="E14" s="77">
        <v>22394</v>
      </c>
      <c r="F14" s="77"/>
      <c r="G14" s="77"/>
      <c r="H14" s="77">
        <v>10000</v>
      </c>
      <c r="I14" s="78">
        <v>8000</v>
      </c>
      <c r="J14" s="78">
        <v>7130</v>
      </c>
      <c r="K14" s="79">
        <f t="shared" si="0"/>
        <v>47524</v>
      </c>
      <c r="L14" s="79">
        <f t="shared" si="1"/>
        <v>0</v>
      </c>
      <c r="M14" s="81"/>
      <c r="N14" s="2"/>
    </row>
    <row r="15" spans="1:14" ht="25.5" customHeight="1">
      <c r="A15" s="152" t="s">
        <v>58</v>
      </c>
      <c r="B15" s="153"/>
      <c r="C15" s="77">
        <v>4016</v>
      </c>
      <c r="D15" s="77">
        <v>4041</v>
      </c>
      <c r="E15" s="77">
        <v>3132</v>
      </c>
      <c r="F15" s="77"/>
      <c r="G15" s="77"/>
      <c r="H15" s="77">
        <v>300</v>
      </c>
      <c r="I15" s="78">
        <v>300</v>
      </c>
      <c r="J15" s="78">
        <v>309</v>
      </c>
      <c r="K15" s="79">
        <f t="shared" si="0"/>
        <v>4041</v>
      </c>
      <c r="L15" s="79">
        <f t="shared" si="1"/>
        <v>0</v>
      </c>
      <c r="M15" s="81"/>
      <c r="N15" s="2"/>
    </row>
    <row r="16" spans="1:14" ht="25.5" customHeight="1">
      <c r="A16" s="152" t="s">
        <v>59</v>
      </c>
      <c r="B16" s="153"/>
      <c r="C16" s="77"/>
      <c r="D16" s="77"/>
      <c r="E16" s="77"/>
      <c r="F16" s="77"/>
      <c r="G16" s="77"/>
      <c r="H16" s="77"/>
      <c r="I16" s="78"/>
      <c r="J16" s="78"/>
      <c r="K16" s="79">
        <f t="shared" si="0"/>
        <v>0</v>
      </c>
      <c r="L16" s="79">
        <f t="shared" si="1"/>
        <v>0</v>
      </c>
      <c r="M16" s="81"/>
      <c r="N16" s="2"/>
    </row>
    <row r="17" spans="1:14" ht="144" customHeight="1">
      <c r="A17" s="152" t="s">
        <v>96</v>
      </c>
      <c r="B17" s="153"/>
      <c r="C17" s="77">
        <v>17267</v>
      </c>
      <c r="D17" s="77">
        <v>25467</v>
      </c>
      <c r="E17" s="77">
        <v>21199</v>
      </c>
      <c r="F17" s="77"/>
      <c r="G17" s="77"/>
      <c r="H17" s="77">
        <v>1000</v>
      </c>
      <c r="I17" s="78">
        <v>1000</v>
      </c>
      <c r="J17" s="78">
        <v>2268</v>
      </c>
      <c r="K17" s="79">
        <f t="shared" si="0"/>
        <v>25467</v>
      </c>
      <c r="L17" s="79">
        <f t="shared" si="1"/>
        <v>0</v>
      </c>
      <c r="M17" s="81"/>
      <c r="N17" s="2"/>
    </row>
    <row r="18" spans="1:14" ht="102.75" customHeight="1">
      <c r="A18" s="152" t="s">
        <v>97</v>
      </c>
      <c r="B18" s="153"/>
      <c r="C18" s="77">
        <v>199</v>
      </c>
      <c r="D18" s="77">
        <v>199</v>
      </c>
      <c r="E18" s="77">
        <v>62</v>
      </c>
      <c r="F18" s="77"/>
      <c r="G18" s="77"/>
      <c r="H18" s="77">
        <v>10</v>
      </c>
      <c r="I18" s="78">
        <v>10</v>
      </c>
      <c r="J18" s="78">
        <v>17</v>
      </c>
      <c r="K18" s="79">
        <f t="shared" si="0"/>
        <v>99</v>
      </c>
      <c r="L18" s="79">
        <f t="shared" si="1"/>
        <v>-100</v>
      </c>
      <c r="M18" s="81"/>
      <c r="N18" s="2"/>
    </row>
    <row r="19" spans="1:14" ht="76.5" customHeight="1">
      <c r="A19" s="152" t="s">
        <v>76</v>
      </c>
      <c r="B19" s="153"/>
      <c r="C19" s="77">
        <v>6385</v>
      </c>
      <c r="D19" s="77">
        <v>19685</v>
      </c>
      <c r="E19" s="77">
        <v>13964</v>
      </c>
      <c r="F19" s="77"/>
      <c r="G19" s="77"/>
      <c r="H19" s="77">
        <v>2000</v>
      </c>
      <c r="I19" s="78">
        <v>1500</v>
      </c>
      <c r="J19" s="78">
        <v>2221</v>
      </c>
      <c r="K19" s="79">
        <f t="shared" si="0"/>
        <v>19685</v>
      </c>
      <c r="L19" s="79">
        <f t="shared" si="1"/>
        <v>0</v>
      </c>
      <c r="M19" s="81"/>
      <c r="N19" s="2"/>
    </row>
    <row r="20" spans="1:14" ht="27" customHeight="1">
      <c r="A20" s="173" t="s">
        <v>207</v>
      </c>
      <c r="B20" s="174"/>
      <c r="C20" s="77"/>
      <c r="D20" s="77"/>
      <c r="E20" s="77">
        <v>0</v>
      </c>
      <c r="F20" s="77"/>
      <c r="G20" s="77"/>
      <c r="H20" s="77"/>
      <c r="I20" s="78"/>
      <c r="J20" s="78"/>
      <c r="K20" s="79">
        <f t="shared" si="0"/>
        <v>0</v>
      </c>
      <c r="L20" s="79">
        <f t="shared" si="1"/>
        <v>0</v>
      </c>
      <c r="M20" s="81"/>
      <c r="N20" s="2"/>
    </row>
    <row r="21" spans="1:14" ht="24.75" customHeight="1">
      <c r="A21" s="152" t="s">
        <v>60</v>
      </c>
      <c r="B21" s="153"/>
      <c r="C21" s="77">
        <v>9970</v>
      </c>
      <c r="D21" s="77">
        <v>9970</v>
      </c>
      <c r="E21" s="77">
        <v>6160</v>
      </c>
      <c r="F21" s="77"/>
      <c r="G21" s="77"/>
      <c r="H21" s="77">
        <v>900</v>
      </c>
      <c r="I21" s="78">
        <v>900</v>
      </c>
      <c r="J21" s="78">
        <v>1010</v>
      </c>
      <c r="K21" s="79">
        <f t="shared" si="0"/>
        <v>8970</v>
      </c>
      <c r="L21" s="79">
        <f t="shared" si="1"/>
        <v>-1000</v>
      </c>
      <c r="M21" s="81"/>
      <c r="N21" s="2"/>
    </row>
    <row r="22" spans="1:14" ht="39" customHeight="1">
      <c r="A22" s="152" t="s">
        <v>61</v>
      </c>
      <c r="B22" s="153"/>
      <c r="C22" s="77">
        <v>115</v>
      </c>
      <c r="D22" s="77">
        <v>2316</v>
      </c>
      <c r="E22" s="77">
        <v>1261</v>
      </c>
      <c r="F22" s="77"/>
      <c r="G22" s="77"/>
      <c r="H22" s="77">
        <v>20</v>
      </c>
      <c r="I22" s="77">
        <v>0</v>
      </c>
      <c r="J22" s="78">
        <v>35</v>
      </c>
      <c r="K22" s="79">
        <f t="shared" si="0"/>
        <v>1316</v>
      </c>
      <c r="L22" s="79">
        <f t="shared" si="1"/>
        <v>-1000</v>
      </c>
      <c r="M22" s="81"/>
      <c r="N22" s="2"/>
    </row>
    <row r="23" spans="1:14" ht="28.5" customHeight="1">
      <c r="A23" s="152" t="s">
        <v>62</v>
      </c>
      <c r="B23" s="153"/>
      <c r="C23" s="77">
        <v>500</v>
      </c>
      <c r="D23" s="77">
        <v>3000</v>
      </c>
      <c r="E23" s="77">
        <v>3061</v>
      </c>
      <c r="F23" s="77"/>
      <c r="G23" s="77"/>
      <c r="H23" s="77">
        <v>75</v>
      </c>
      <c r="I23" s="77">
        <v>75</v>
      </c>
      <c r="J23" s="78">
        <v>89</v>
      </c>
      <c r="K23" s="79">
        <f t="shared" si="0"/>
        <v>3300</v>
      </c>
      <c r="L23" s="79">
        <f t="shared" si="1"/>
        <v>300</v>
      </c>
      <c r="M23" s="81"/>
      <c r="N23" s="2"/>
    </row>
    <row r="24" spans="1:14" ht="27" customHeight="1">
      <c r="A24" s="152" t="s">
        <v>63</v>
      </c>
      <c r="B24" s="153"/>
      <c r="C24" s="77">
        <v>300</v>
      </c>
      <c r="D24" s="77">
        <v>6000</v>
      </c>
      <c r="E24" s="77">
        <v>5717</v>
      </c>
      <c r="F24" s="77"/>
      <c r="G24" s="77"/>
      <c r="H24" s="77">
        <v>150</v>
      </c>
      <c r="I24" s="77">
        <v>80</v>
      </c>
      <c r="J24" s="78">
        <v>53</v>
      </c>
      <c r="K24" s="79">
        <f t="shared" si="0"/>
        <v>6000</v>
      </c>
      <c r="L24" s="79">
        <f t="shared" si="1"/>
        <v>0</v>
      </c>
      <c r="M24" s="81"/>
      <c r="N24" s="2"/>
    </row>
    <row r="25" spans="1:14" ht="132.75" customHeight="1">
      <c r="A25" s="152" t="s">
        <v>98</v>
      </c>
      <c r="B25" s="153"/>
      <c r="C25" s="77">
        <v>6894</v>
      </c>
      <c r="D25" s="77">
        <v>6894</v>
      </c>
      <c r="E25" s="77">
        <v>5374</v>
      </c>
      <c r="F25" s="77"/>
      <c r="G25" s="77"/>
      <c r="H25" s="77">
        <v>2020</v>
      </c>
      <c r="I25" s="77"/>
      <c r="J25" s="78">
        <v>0</v>
      </c>
      <c r="K25" s="79">
        <f t="shared" si="0"/>
        <v>7394</v>
      </c>
      <c r="L25" s="79">
        <f t="shared" si="1"/>
        <v>500</v>
      </c>
      <c r="M25" s="81"/>
      <c r="N25" s="2"/>
    </row>
    <row r="26" spans="1:14" ht="77.25" customHeight="1">
      <c r="A26" s="152" t="s">
        <v>99</v>
      </c>
      <c r="B26" s="153"/>
      <c r="C26" s="77">
        <v>3643</v>
      </c>
      <c r="D26" s="77">
        <v>3643</v>
      </c>
      <c r="E26" s="77">
        <v>3155</v>
      </c>
      <c r="F26" s="77"/>
      <c r="G26" s="77"/>
      <c r="H26" s="77">
        <v>100</v>
      </c>
      <c r="I26" s="77"/>
      <c r="J26" s="78">
        <v>388</v>
      </c>
      <c r="K26" s="79">
        <f t="shared" si="0"/>
        <v>3643</v>
      </c>
      <c r="L26" s="79">
        <f t="shared" si="1"/>
        <v>0</v>
      </c>
      <c r="M26" s="81"/>
      <c r="N26" s="2"/>
    </row>
    <row r="27" spans="1:14" ht="28.5" customHeight="1">
      <c r="A27" s="173" t="s">
        <v>208</v>
      </c>
      <c r="B27" s="174"/>
      <c r="C27" s="77">
        <v>0</v>
      </c>
      <c r="D27" s="77">
        <v>2900</v>
      </c>
      <c r="E27" s="77">
        <v>3240</v>
      </c>
      <c r="F27" s="77"/>
      <c r="G27" s="77"/>
      <c r="H27" s="77">
        <v>500</v>
      </c>
      <c r="I27" s="77">
        <v>500</v>
      </c>
      <c r="J27" s="78">
        <v>660</v>
      </c>
      <c r="K27" s="79">
        <f t="shared" si="0"/>
        <v>4900</v>
      </c>
      <c r="L27" s="79">
        <f t="shared" si="1"/>
        <v>2000</v>
      </c>
      <c r="M27" s="81"/>
      <c r="N27" s="2"/>
    </row>
    <row r="28" spans="1:14" ht="27.75" customHeight="1">
      <c r="A28" s="152" t="s">
        <v>64</v>
      </c>
      <c r="B28" s="153"/>
      <c r="C28" s="77">
        <v>713</v>
      </c>
      <c r="D28" s="77">
        <v>2053</v>
      </c>
      <c r="E28" s="77">
        <v>1587</v>
      </c>
      <c r="F28" s="77"/>
      <c r="G28" s="77"/>
      <c r="H28" s="77">
        <v>200</v>
      </c>
      <c r="I28" s="77">
        <v>150</v>
      </c>
      <c r="J28" s="78">
        <v>116</v>
      </c>
      <c r="K28" s="79">
        <f t="shared" si="0"/>
        <v>2053</v>
      </c>
      <c r="L28" s="79">
        <f t="shared" si="1"/>
        <v>0</v>
      </c>
      <c r="M28" s="81"/>
      <c r="N28" s="2"/>
    </row>
    <row r="29" spans="1:14" ht="15" customHeight="1">
      <c r="A29" s="152" t="s">
        <v>65</v>
      </c>
      <c r="B29" s="153"/>
      <c r="C29" s="77">
        <v>0</v>
      </c>
      <c r="D29" s="77">
        <v>500</v>
      </c>
      <c r="E29" s="77">
        <v>365</v>
      </c>
      <c r="F29" s="77"/>
      <c r="G29" s="77"/>
      <c r="H29" s="77">
        <v>0</v>
      </c>
      <c r="I29" s="77">
        <v>0</v>
      </c>
      <c r="J29" s="78">
        <v>135</v>
      </c>
      <c r="K29" s="79">
        <f t="shared" si="0"/>
        <v>500</v>
      </c>
      <c r="L29" s="79">
        <f t="shared" si="1"/>
        <v>0</v>
      </c>
      <c r="M29" s="81"/>
      <c r="N29" s="2"/>
    </row>
    <row r="30" spans="1:14" s="76" customFormat="1" ht="28.5" customHeight="1">
      <c r="A30" s="171" t="s">
        <v>66</v>
      </c>
      <c r="B30" s="172"/>
      <c r="C30" s="82">
        <f aca="true" t="shared" si="2" ref="C30:L30">SUM(C7:C29)</f>
        <v>836312</v>
      </c>
      <c r="D30" s="82">
        <f t="shared" si="2"/>
        <v>928453</v>
      </c>
      <c r="E30" s="82">
        <f t="shared" si="2"/>
        <v>611738</v>
      </c>
      <c r="F30" s="82">
        <f t="shared" si="2"/>
        <v>0</v>
      </c>
      <c r="G30" s="82">
        <f t="shared" si="2"/>
        <v>0</v>
      </c>
      <c r="H30" s="82">
        <f t="shared" si="2"/>
        <v>96775</v>
      </c>
      <c r="I30" s="82">
        <f t="shared" si="2"/>
        <v>89199</v>
      </c>
      <c r="J30" s="82">
        <f t="shared" si="2"/>
        <v>130741</v>
      </c>
      <c r="K30" s="83">
        <f t="shared" si="2"/>
        <v>928453</v>
      </c>
      <c r="L30" s="83">
        <f t="shared" si="2"/>
        <v>0</v>
      </c>
      <c r="M30" s="84"/>
      <c r="N30" s="1"/>
    </row>
    <row r="31" spans="1:14" s="76" customFormat="1" ht="15" customHeight="1">
      <c r="A31" s="171" t="s">
        <v>67</v>
      </c>
      <c r="B31" s="172"/>
      <c r="C31" s="82">
        <f aca="true" t="shared" si="3" ref="C31:L31">SUM(C32:C37)</f>
        <v>1694052</v>
      </c>
      <c r="D31" s="82">
        <f t="shared" si="3"/>
        <v>2125649</v>
      </c>
      <c r="E31" s="82">
        <f t="shared" si="3"/>
        <v>1210391</v>
      </c>
      <c r="F31" s="82">
        <f t="shared" si="3"/>
        <v>0</v>
      </c>
      <c r="G31" s="82">
        <f t="shared" si="3"/>
        <v>0</v>
      </c>
      <c r="H31" s="82">
        <f t="shared" si="3"/>
        <v>305074</v>
      </c>
      <c r="I31" s="82">
        <f t="shared" si="3"/>
        <v>305074</v>
      </c>
      <c r="J31" s="82">
        <f t="shared" si="3"/>
        <v>305110</v>
      </c>
      <c r="K31" s="83">
        <f t="shared" si="3"/>
        <v>2125649</v>
      </c>
      <c r="L31" s="83">
        <f t="shared" si="3"/>
        <v>0</v>
      </c>
      <c r="M31" s="84"/>
      <c r="N31" s="1"/>
    </row>
    <row r="32" spans="1:14" ht="39" customHeight="1">
      <c r="A32" s="152" t="s">
        <v>68</v>
      </c>
      <c r="B32" s="153"/>
      <c r="C32" s="77">
        <v>440051</v>
      </c>
      <c r="D32" s="77">
        <v>495051</v>
      </c>
      <c r="E32" s="77">
        <v>385038</v>
      </c>
      <c r="F32" s="77"/>
      <c r="G32" s="77"/>
      <c r="H32" s="77">
        <v>36671</v>
      </c>
      <c r="I32" s="77">
        <v>36671</v>
      </c>
      <c r="J32" s="78">
        <v>36671</v>
      </c>
      <c r="K32" s="79">
        <f aca="true" t="shared" si="4" ref="K32:K37">SUM(E32+H32+I32+J32)</f>
        <v>495051</v>
      </c>
      <c r="L32" s="79">
        <f aca="true" t="shared" si="5" ref="L32:L37">SUM(K32-D32)</f>
        <v>0</v>
      </c>
      <c r="M32" s="81"/>
      <c r="N32" s="2"/>
    </row>
    <row r="33" spans="1:14" ht="15" customHeight="1">
      <c r="A33" s="152" t="s">
        <v>69</v>
      </c>
      <c r="B33" s="153"/>
      <c r="C33" s="77">
        <v>590334</v>
      </c>
      <c r="D33" s="77">
        <v>1027501</v>
      </c>
      <c r="E33" s="77">
        <v>374205</v>
      </c>
      <c r="F33" s="77"/>
      <c r="G33" s="77"/>
      <c r="H33" s="77">
        <v>217765</v>
      </c>
      <c r="I33" s="77">
        <v>217765</v>
      </c>
      <c r="J33" s="78">
        <v>217766</v>
      </c>
      <c r="K33" s="79">
        <f t="shared" si="4"/>
        <v>1027501</v>
      </c>
      <c r="L33" s="79">
        <f t="shared" si="5"/>
        <v>0</v>
      </c>
      <c r="M33" s="81"/>
      <c r="N33" s="2"/>
    </row>
    <row r="34" spans="1:14" ht="15" customHeight="1">
      <c r="A34" s="152" t="s">
        <v>70</v>
      </c>
      <c r="B34" s="153"/>
      <c r="C34" s="77">
        <v>663667</v>
      </c>
      <c r="D34" s="77">
        <v>624090</v>
      </c>
      <c r="E34" s="77">
        <v>472176</v>
      </c>
      <c r="F34" s="77"/>
      <c r="G34" s="77"/>
      <c r="H34" s="77">
        <v>50638</v>
      </c>
      <c r="I34" s="77">
        <v>50638</v>
      </c>
      <c r="J34" s="78">
        <v>50638</v>
      </c>
      <c r="K34" s="79">
        <f t="shared" si="4"/>
        <v>624090</v>
      </c>
      <c r="L34" s="79">
        <f t="shared" si="5"/>
        <v>0</v>
      </c>
      <c r="M34" s="81"/>
      <c r="N34" s="2"/>
    </row>
    <row r="35" spans="1:14" ht="39" customHeight="1">
      <c r="A35" s="152" t="s">
        <v>153</v>
      </c>
      <c r="B35" s="153"/>
      <c r="C35" s="77">
        <v>0</v>
      </c>
      <c r="D35" s="77">
        <v>1133</v>
      </c>
      <c r="E35" s="77">
        <v>1098</v>
      </c>
      <c r="F35" s="77"/>
      <c r="G35" s="77"/>
      <c r="H35" s="77">
        <v>0</v>
      </c>
      <c r="I35" s="77">
        <v>0</v>
      </c>
      <c r="J35" s="78">
        <v>35</v>
      </c>
      <c r="K35" s="79">
        <f t="shared" si="4"/>
        <v>1133</v>
      </c>
      <c r="L35" s="79">
        <f t="shared" si="5"/>
        <v>0</v>
      </c>
      <c r="M35" s="81"/>
      <c r="N35" s="2"/>
    </row>
    <row r="36" spans="1:14" ht="29.25" customHeight="1">
      <c r="A36" s="152" t="s">
        <v>154</v>
      </c>
      <c r="B36" s="153"/>
      <c r="C36" s="77">
        <v>0</v>
      </c>
      <c r="D36" s="77">
        <v>231</v>
      </c>
      <c r="E36" s="77">
        <v>231</v>
      </c>
      <c r="F36" s="77"/>
      <c r="G36" s="77"/>
      <c r="H36" s="77"/>
      <c r="I36" s="77"/>
      <c r="J36" s="78"/>
      <c r="K36" s="79">
        <f t="shared" si="4"/>
        <v>231</v>
      </c>
      <c r="L36" s="79">
        <f t="shared" si="5"/>
        <v>0</v>
      </c>
      <c r="M36" s="81"/>
      <c r="N36" s="2"/>
    </row>
    <row r="37" spans="1:14" ht="42" customHeight="1">
      <c r="A37" s="152" t="s">
        <v>71</v>
      </c>
      <c r="B37" s="153"/>
      <c r="C37" s="77"/>
      <c r="D37" s="77">
        <v>-22357</v>
      </c>
      <c r="E37" s="77">
        <v>-22357</v>
      </c>
      <c r="F37" s="77"/>
      <c r="G37" s="77"/>
      <c r="H37" s="77"/>
      <c r="I37" s="77">
        <v>0</v>
      </c>
      <c r="J37" s="78"/>
      <c r="K37" s="79">
        <f t="shared" si="4"/>
        <v>-22357</v>
      </c>
      <c r="L37" s="79">
        <f t="shared" si="5"/>
        <v>0</v>
      </c>
      <c r="M37" s="81"/>
      <c r="N37" s="2"/>
    </row>
    <row r="38" spans="1:14" ht="18.75" customHeight="1">
      <c r="A38" s="169" t="s">
        <v>72</v>
      </c>
      <c r="B38" s="170"/>
      <c r="C38" s="82">
        <f aca="true" t="shared" si="6" ref="C38:L38">SUM(C30+C31)</f>
        <v>2530364</v>
      </c>
      <c r="D38" s="82">
        <f t="shared" si="6"/>
        <v>3054102</v>
      </c>
      <c r="E38" s="82">
        <f t="shared" si="6"/>
        <v>1822129</v>
      </c>
      <c r="F38" s="82">
        <f t="shared" si="6"/>
        <v>0</v>
      </c>
      <c r="G38" s="82">
        <f t="shared" si="6"/>
        <v>0</v>
      </c>
      <c r="H38" s="82">
        <f t="shared" si="6"/>
        <v>401849</v>
      </c>
      <c r="I38" s="82">
        <f t="shared" si="6"/>
        <v>394273</v>
      </c>
      <c r="J38" s="82">
        <f t="shared" si="6"/>
        <v>435851</v>
      </c>
      <c r="K38" s="83">
        <f t="shared" si="6"/>
        <v>3054102</v>
      </c>
      <c r="L38" s="83">
        <f t="shared" si="6"/>
        <v>0</v>
      </c>
      <c r="M38" s="81"/>
      <c r="N38" s="2"/>
    </row>
    <row r="39" spans="1:14" ht="15" customHeight="1">
      <c r="A39" s="165" t="s">
        <v>0</v>
      </c>
      <c r="B39" s="166"/>
      <c r="C39" s="164" t="s">
        <v>210</v>
      </c>
      <c r="D39" s="164" t="s">
        <v>211</v>
      </c>
      <c r="E39" s="164" t="s">
        <v>212</v>
      </c>
      <c r="F39" s="67"/>
      <c r="G39" s="164" t="s">
        <v>20</v>
      </c>
      <c r="H39" s="164" t="s">
        <v>1</v>
      </c>
      <c r="I39" s="164" t="s">
        <v>2</v>
      </c>
      <c r="J39" s="164" t="s">
        <v>3</v>
      </c>
      <c r="K39" s="164" t="s">
        <v>213</v>
      </c>
      <c r="L39" s="164" t="s">
        <v>4</v>
      </c>
      <c r="M39" s="162"/>
      <c r="N39" s="2"/>
    </row>
    <row r="40" spans="1:14" ht="60.75" customHeight="1">
      <c r="A40" s="167"/>
      <c r="B40" s="168"/>
      <c r="C40" s="164"/>
      <c r="D40" s="164"/>
      <c r="E40" s="164"/>
      <c r="F40" s="67"/>
      <c r="G40" s="164"/>
      <c r="H40" s="164"/>
      <c r="I40" s="164"/>
      <c r="J40" s="164"/>
      <c r="K40" s="164"/>
      <c r="L40" s="164"/>
      <c r="M40" s="163"/>
      <c r="N40" s="2"/>
    </row>
    <row r="41" spans="1:14" ht="17.25" customHeight="1">
      <c r="A41" s="178">
        <v>1</v>
      </c>
      <c r="B41" s="179"/>
      <c r="C41" s="3">
        <v>2</v>
      </c>
      <c r="D41" s="3">
        <v>3</v>
      </c>
      <c r="E41" s="3">
        <v>4</v>
      </c>
      <c r="F41" s="3"/>
      <c r="G41" s="3"/>
      <c r="H41" s="3">
        <v>5</v>
      </c>
      <c r="I41" s="3">
        <v>6</v>
      </c>
      <c r="J41" s="3">
        <v>7</v>
      </c>
      <c r="K41" s="3" t="s">
        <v>6</v>
      </c>
      <c r="L41" s="3" t="s">
        <v>5</v>
      </c>
      <c r="M41" s="3"/>
      <c r="N41" s="2"/>
    </row>
    <row r="42" spans="1:14" ht="43.5" customHeight="1">
      <c r="A42" s="154" t="s">
        <v>22</v>
      </c>
      <c r="B42" s="155"/>
      <c r="C42" s="14">
        <f>C44+C45+C46+C47+C48+C49+C50+C51</f>
        <v>280400</v>
      </c>
      <c r="D42" s="14">
        <f>D44+D45+D46+D47+D48+D49+D50+D51</f>
        <v>310449</v>
      </c>
      <c r="E42" s="14">
        <f>E44+E45+E46+E47+E48+E49+E50+E51</f>
        <v>241091</v>
      </c>
      <c r="F42" s="14"/>
      <c r="G42" s="14"/>
      <c r="H42" s="14">
        <f>H44+H45+H46+H47+H48+H49+H50+H51</f>
        <v>27377</v>
      </c>
      <c r="I42" s="14">
        <f>I44+I45+I46+I47+I48+I49+I50+I51</f>
        <v>25738</v>
      </c>
      <c r="J42" s="14">
        <f>J44+J45+J46+J47+J48+J49+J50+J51</f>
        <v>45542</v>
      </c>
      <c r="K42" s="14">
        <f>K44+K45+K46+K47+K48+K49+K50+K51</f>
        <v>339748</v>
      </c>
      <c r="L42" s="14">
        <f>L44+L45+L46+L47+L48+L49+L50+L51</f>
        <v>29369</v>
      </c>
      <c r="M42" s="3"/>
      <c r="N42" s="2"/>
    </row>
    <row r="43" spans="1:14" ht="15">
      <c r="A43" s="176" t="s">
        <v>7</v>
      </c>
      <c r="B43" s="177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5"/>
      <c r="N43" s="2"/>
    </row>
    <row r="44" spans="1:14" ht="15">
      <c r="A44" s="28" t="s">
        <v>29</v>
      </c>
      <c r="B44" s="29"/>
      <c r="C44" s="15">
        <v>2333</v>
      </c>
      <c r="D44" s="15">
        <v>2333</v>
      </c>
      <c r="E44" s="15">
        <v>1266</v>
      </c>
      <c r="F44" s="15"/>
      <c r="G44" s="15"/>
      <c r="H44" s="15">
        <v>145</v>
      </c>
      <c r="I44" s="15">
        <v>145</v>
      </c>
      <c r="J44" s="15">
        <v>290</v>
      </c>
      <c r="K44" s="15">
        <f aca="true" t="shared" si="7" ref="K44:K50">SUM(E44:J44)</f>
        <v>1846</v>
      </c>
      <c r="L44" s="15">
        <f aca="true" t="shared" si="8" ref="L44:L50">K44-D44</f>
        <v>-487</v>
      </c>
      <c r="M44" s="5"/>
      <c r="N44" s="2"/>
    </row>
    <row r="45" spans="1:14" ht="15">
      <c r="A45" s="28" t="s">
        <v>42</v>
      </c>
      <c r="B45" s="29"/>
      <c r="C45" s="15">
        <v>4868</v>
      </c>
      <c r="D45" s="15">
        <v>4878</v>
      </c>
      <c r="E45" s="15">
        <v>4368</v>
      </c>
      <c r="F45" s="15"/>
      <c r="G45" s="15"/>
      <c r="H45" s="15">
        <v>340</v>
      </c>
      <c r="I45" s="15">
        <v>310</v>
      </c>
      <c r="J45" s="15">
        <v>756</v>
      </c>
      <c r="K45" s="15">
        <f t="shared" si="7"/>
        <v>5774</v>
      </c>
      <c r="L45" s="15">
        <f t="shared" si="8"/>
        <v>896</v>
      </c>
      <c r="M45" s="5"/>
      <c r="N45" s="2"/>
    </row>
    <row r="46" spans="1:14" ht="15">
      <c r="A46" s="28" t="s">
        <v>30</v>
      </c>
      <c r="B46" s="29"/>
      <c r="C46" s="15">
        <v>88250</v>
      </c>
      <c r="D46" s="15">
        <v>87987</v>
      </c>
      <c r="E46" s="15">
        <v>66559</v>
      </c>
      <c r="F46" s="15"/>
      <c r="G46" s="15"/>
      <c r="H46" s="15">
        <v>7948</v>
      </c>
      <c r="I46" s="15">
        <v>8500</v>
      </c>
      <c r="J46" s="15">
        <v>12933</v>
      </c>
      <c r="K46" s="15">
        <f t="shared" si="7"/>
        <v>95940</v>
      </c>
      <c r="L46" s="15">
        <f t="shared" si="8"/>
        <v>7953</v>
      </c>
      <c r="M46" s="5"/>
      <c r="N46" s="2"/>
    </row>
    <row r="47" spans="1:14" ht="25.5" customHeight="1">
      <c r="A47" s="127" t="s">
        <v>100</v>
      </c>
      <c r="B47" s="128"/>
      <c r="C47" s="15">
        <v>6492</v>
      </c>
      <c r="D47" s="15">
        <v>6492</v>
      </c>
      <c r="E47" s="15">
        <v>3669</v>
      </c>
      <c r="F47" s="15"/>
      <c r="G47" s="15"/>
      <c r="H47" s="15">
        <v>710</v>
      </c>
      <c r="I47" s="15">
        <v>710</v>
      </c>
      <c r="J47" s="15">
        <v>1403</v>
      </c>
      <c r="K47" s="15">
        <f t="shared" si="7"/>
        <v>6492</v>
      </c>
      <c r="L47" s="15">
        <f t="shared" si="8"/>
        <v>0</v>
      </c>
      <c r="M47" s="5"/>
      <c r="N47" s="2"/>
    </row>
    <row r="48" spans="1:14" ht="15">
      <c r="A48" s="28" t="s">
        <v>31</v>
      </c>
      <c r="B48" s="29"/>
      <c r="C48" s="15">
        <v>5520</v>
      </c>
      <c r="D48" s="15">
        <v>5520</v>
      </c>
      <c r="E48" s="15">
        <v>3919</v>
      </c>
      <c r="F48" s="15"/>
      <c r="G48" s="15"/>
      <c r="H48" s="15">
        <v>442</v>
      </c>
      <c r="I48" s="15">
        <v>387</v>
      </c>
      <c r="J48" s="15">
        <v>581</v>
      </c>
      <c r="K48" s="15">
        <f t="shared" si="7"/>
        <v>5329</v>
      </c>
      <c r="L48" s="15">
        <f t="shared" si="8"/>
        <v>-191</v>
      </c>
      <c r="M48" s="5"/>
      <c r="N48" s="2"/>
    </row>
    <row r="49" spans="1:14" ht="15">
      <c r="A49" s="28" t="s">
        <v>32</v>
      </c>
      <c r="B49" s="29"/>
      <c r="C49" s="15">
        <v>27203</v>
      </c>
      <c r="D49" s="15">
        <v>27203</v>
      </c>
      <c r="E49" s="15">
        <v>23258</v>
      </c>
      <c r="F49" s="15"/>
      <c r="G49" s="15"/>
      <c r="H49" s="15">
        <v>1783</v>
      </c>
      <c r="I49" s="15">
        <v>1574</v>
      </c>
      <c r="J49" s="15">
        <v>2794</v>
      </c>
      <c r="K49" s="15">
        <f t="shared" si="7"/>
        <v>29409</v>
      </c>
      <c r="L49" s="15">
        <f t="shared" si="8"/>
        <v>2206</v>
      </c>
      <c r="M49" s="5"/>
      <c r="N49" s="2"/>
    </row>
    <row r="50" spans="1:14" ht="15" customHeight="1">
      <c r="A50" s="127" t="s">
        <v>33</v>
      </c>
      <c r="B50" s="128"/>
      <c r="C50" s="15">
        <v>500</v>
      </c>
      <c r="D50" s="15">
        <v>300</v>
      </c>
      <c r="E50" s="15">
        <v>0</v>
      </c>
      <c r="F50" s="15"/>
      <c r="G50" s="15"/>
      <c r="H50" s="15">
        <v>0</v>
      </c>
      <c r="I50" s="15">
        <v>0</v>
      </c>
      <c r="J50" s="15">
        <v>0</v>
      </c>
      <c r="K50" s="15">
        <f t="shared" si="7"/>
        <v>0</v>
      </c>
      <c r="L50" s="15">
        <f t="shared" si="8"/>
        <v>-300</v>
      </c>
      <c r="M50" s="5"/>
      <c r="N50" s="2"/>
    </row>
    <row r="51" spans="1:14" ht="16.5" customHeight="1">
      <c r="A51" s="28" t="s">
        <v>34</v>
      </c>
      <c r="B51" s="29"/>
      <c r="C51" s="15">
        <f>C53+C56+C57+C58+C59+C60+C62+C61+C63+C64+C65+C66+C68+C67</f>
        <v>145234</v>
      </c>
      <c r="D51" s="15">
        <f>D53+D56+D57+D58+D59+D60+D62+D61+D63+D64+D65+D66+D68+D67</f>
        <v>175736</v>
      </c>
      <c r="E51" s="15">
        <f>E53+E56+E57+E58+E59+E60+E62+E61+E63+E64+E65+E66+E68+E67</f>
        <v>138052</v>
      </c>
      <c r="F51" s="15">
        <f>F53+F56+F57+F58+F59+F60+F62+F61</f>
        <v>0</v>
      </c>
      <c r="G51" s="15">
        <f>G53+G56+G57+G58+G59+G60+G62+G61</f>
        <v>0</v>
      </c>
      <c r="H51" s="15">
        <f>H53+H56+H57+H58+H59+H60+H62+H61+H63+H64+H65+H66+H68+H67</f>
        <v>16009</v>
      </c>
      <c r="I51" s="15">
        <f>I53+I56+I57+I58+I59+I60+I62+I61+I63+I64+I65+I66+I68+I67</f>
        <v>14112</v>
      </c>
      <c r="J51" s="15">
        <f>J53+J56+J57+J58+J59+J60+J62+J61+J63+J64+J65+J66+J68+J67</f>
        <v>26785</v>
      </c>
      <c r="K51" s="15">
        <f>K53+K56+K57+K58+K59+K60+K62+K61+K63+K64+K65+K66+K68+K67</f>
        <v>194958</v>
      </c>
      <c r="L51" s="15">
        <f>L53+L56+L57+L58+L59+L60+L62+L61+L63+L64+L65+L66+L68+L67</f>
        <v>19292</v>
      </c>
      <c r="M51" s="5"/>
      <c r="N51" s="2"/>
    </row>
    <row r="52" spans="1:14" ht="11.25" customHeight="1">
      <c r="A52" s="121" t="s">
        <v>24</v>
      </c>
      <c r="B52" s="122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5"/>
      <c r="N52" s="2"/>
    </row>
    <row r="53" spans="1:14" ht="19.5" customHeight="1">
      <c r="A53" s="156" t="s">
        <v>115</v>
      </c>
      <c r="B53" s="157"/>
      <c r="C53" s="17">
        <f>SUM(C54:C55)</f>
        <v>30335</v>
      </c>
      <c r="D53" s="17">
        <f aca="true" t="shared" si="9" ref="D53:L53">SUM(D54:D55)</f>
        <v>35635</v>
      </c>
      <c r="E53" s="17">
        <f t="shared" si="9"/>
        <v>29656</v>
      </c>
      <c r="F53" s="17">
        <f t="shared" si="9"/>
        <v>0</v>
      </c>
      <c r="G53" s="17">
        <f t="shared" si="9"/>
        <v>0</v>
      </c>
      <c r="H53" s="17">
        <f t="shared" si="9"/>
        <v>2950</v>
      </c>
      <c r="I53" s="17">
        <f t="shared" si="9"/>
        <v>3120</v>
      </c>
      <c r="J53" s="17">
        <f t="shared" si="9"/>
        <v>5573</v>
      </c>
      <c r="K53" s="17">
        <f t="shared" si="9"/>
        <v>41299</v>
      </c>
      <c r="L53" s="17">
        <f t="shared" si="9"/>
        <v>5664</v>
      </c>
      <c r="M53" s="5"/>
      <c r="N53" s="2"/>
    </row>
    <row r="54" spans="1:14" ht="19.5" customHeight="1">
      <c r="A54" s="40" t="s">
        <v>114</v>
      </c>
      <c r="B54" s="41"/>
      <c r="C54" s="17">
        <v>30335</v>
      </c>
      <c r="D54" s="17">
        <v>35635</v>
      </c>
      <c r="E54" s="17">
        <v>29656</v>
      </c>
      <c r="F54" s="15"/>
      <c r="G54" s="15"/>
      <c r="H54" s="15">
        <v>2950</v>
      </c>
      <c r="I54" s="15">
        <v>3120</v>
      </c>
      <c r="J54" s="15">
        <v>5573</v>
      </c>
      <c r="K54" s="15">
        <f>E54+H54+I54+J54</f>
        <v>41299</v>
      </c>
      <c r="L54" s="15">
        <f>K54-D54</f>
        <v>5664</v>
      </c>
      <c r="M54" s="5"/>
      <c r="N54" s="2">
        <v>1868</v>
      </c>
    </row>
    <row r="55" spans="1:14" ht="19.5" customHeight="1">
      <c r="A55" s="156" t="s">
        <v>101</v>
      </c>
      <c r="B55" s="157"/>
      <c r="C55" s="17">
        <v>0</v>
      </c>
      <c r="D55" s="17">
        <v>0</v>
      </c>
      <c r="E55" s="17">
        <v>0</v>
      </c>
      <c r="F55" s="15"/>
      <c r="G55" s="15"/>
      <c r="H55" s="15">
        <v>0</v>
      </c>
      <c r="I55" s="15"/>
      <c r="J55" s="15"/>
      <c r="K55" s="15">
        <f aca="true" t="shared" si="10" ref="K55:K64">E55+H55+I55+J55</f>
        <v>0</v>
      </c>
      <c r="L55" s="15">
        <f aca="true" t="shared" si="11" ref="L55:L69">K55-D55</f>
        <v>0</v>
      </c>
      <c r="M55" s="5"/>
      <c r="N55" s="2"/>
    </row>
    <row r="56" spans="1:14" ht="17.25" customHeight="1">
      <c r="A56" s="28" t="s">
        <v>126</v>
      </c>
      <c r="B56" s="29"/>
      <c r="C56" s="15">
        <v>16536</v>
      </c>
      <c r="D56" s="15">
        <v>16540</v>
      </c>
      <c r="E56" s="15">
        <v>12372</v>
      </c>
      <c r="F56" s="15"/>
      <c r="G56" s="15"/>
      <c r="H56" s="15">
        <v>1153</v>
      </c>
      <c r="I56" s="15">
        <v>1254</v>
      </c>
      <c r="J56" s="15">
        <v>2797</v>
      </c>
      <c r="K56" s="15">
        <f t="shared" si="10"/>
        <v>17576</v>
      </c>
      <c r="L56" s="15">
        <f t="shared" si="11"/>
        <v>1036</v>
      </c>
      <c r="M56" s="5"/>
      <c r="N56" s="2"/>
    </row>
    <row r="57" spans="1:14" ht="17.25" customHeight="1">
      <c r="A57" s="28" t="s">
        <v>80</v>
      </c>
      <c r="B57" s="29"/>
      <c r="C57" s="15">
        <v>3936</v>
      </c>
      <c r="D57" s="15">
        <v>3936</v>
      </c>
      <c r="E57" s="15">
        <v>2862</v>
      </c>
      <c r="F57" s="15"/>
      <c r="G57" s="15"/>
      <c r="H57" s="15">
        <v>444</v>
      </c>
      <c r="I57" s="15">
        <v>292</v>
      </c>
      <c r="J57" s="15">
        <v>338</v>
      </c>
      <c r="K57" s="15">
        <f t="shared" si="10"/>
        <v>3936</v>
      </c>
      <c r="L57" s="15">
        <f t="shared" si="11"/>
        <v>0</v>
      </c>
      <c r="M57" s="5"/>
      <c r="N57" s="2"/>
    </row>
    <row r="58" spans="1:14" ht="33" customHeight="1">
      <c r="A58" s="127" t="s">
        <v>156</v>
      </c>
      <c r="B58" s="128"/>
      <c r="C58" s="15">
        <v>4600</v>
      </c>
      <c r="D58" s="15">
        <v>9365</v>
      </c>
      <c r="E58" s="15">
        <v>8220</v>
      </c>
      <c r="F58" s="15"/>
      <c r="G58" s="15"/>
      <c r="H58" s="15">
        <v>1145</v>
      </c>
      <c r="I58" s="15">
        <v>0</v>
      </c>
      <c r="J58" s="15">
        <v>0</v>
      </c>
      <c r="K58" s="15">
        <f t="shared" si="10"/>
        <v>9365</v>
      </c>
      <c r="L58" s="15">
        <f t="shared" si="11"/>
        <v>0</v>
      </c>
      <c r="M58" s="6"/>
      <c r="N58" s="2"/>
    </row>
    <row r="59" spans="1:14" ht="17.25" customHeight="1">
      <c r="A59" s="121" t="s">
        <v>48</v>
      </c>
      <c r="B59" s="122"/>
      <c r="C59" s="15">
        <v>41610</v>
      </c>
      <c r="D59" s="15">
        <v>57456</v>
      </c>
      <c r="E59" s="15">
        <v>42806</v>
      </c>
      <c r="F59" s="15"/>
      <c r="G59" s="15"/>
      <c r="H59" s="15">
        <v>5945</v>
      </c>
      <c r="I59" s="15">
        <v>5945</v>
      </c>
      <c r="J59" s="15">
        <v>11836</v>
      </c>
      <c r="K59" s="15">
        <f t="shared" si="10"/>
        <v>66532</v>
      </c>
      <c r="L59" s="15">
        <f t="shared" si="11"/>
        <v>9076</v>
      </c>
      <c r="M59" s="5"/>
      <c r="N59" s="2">
        <v>3280</v>
      </c>
    </row>
    <row r="60" spans="1:14" ht="17.25" customHeight="1">
      <c r="A60" s="121" t="s">
        <v>77</v>
      </c>
      <c r="B60" s="122"/>
      <c r="C60" s="15">
        <v>10836</v>
      </c>
      <c r="D60" s="15">
        <v>10836</v>
      </c>
      <c r="E60" s="15">
        <v>9619</v>
      </c>
      <c r="F60" s="15"/>
      <c r="G60" s="15"/>
      <c r="H60" s="15">
        <v>960</v>
      </c>
      <c r="I60" s="15">
        <v>911</v>
      </c>
      <c r="J60" s="15">
        <v>1858</v>
      </c>
      <c r="K60" s="15">
        <f t="shared" si="10"/>
        <v>13348</v>
      </c>
      <c r="L60" s="15">
        <f t="shared" si="11"/>
        <v>2512</v>
      </c>
      <c r="M60" s="5"/>
      <c r="N60" s="2">
        <v>799</v>
      </c>
    </row>
    <row r="61" spans="1:14" ht="17.25" customHeight="1">
      <c r="A61" s="121" t="s">
        <v>157</v>
      </c>
      <c r="B61" s="122"/>
      <c r="C61" s="15">
        <v>2612</v>
      </c>
      <c r="D61" s="15">
        <v>2612</v>
      </c>
      <c r="E61" s="15">
        <v>1735</v>
      </c>
      <c r="F61" s="15"/>
      <c r="G61" s="15"/>
      <c r="H61" s="15">
        <v>292</v>
      </c>
      <c r="I61" s="15">
        <v>292</v>
      </c>
      <c r="J61" s="15">
        <v>293</v>
      </c>
      <c r="K61" s="15">
        <f t="shared" si="10"/>
        <v>2612</v>
      </c>
      <c r="L61" s="15">
        <f t="shared" si="11"/>
        <v>0</v>
      </c>
      <c r="M61" s="5"/>
      <c r="N61" s="2"/>
    </row>
    <row r="62" spans="1:14" ht="28.5" customHeight="1">
      <c r="A62" s="127" t="s">
        <v>158</v>
      </c>
      <c r="B62" s="128"/>
      <c r="C62" s="15">
        <v>32187</v>
      </c>
      <c r="D62" s="15">
        <v>33224</v>
      </c>
      <c r="E62" s="15">
        <v>27519</v>
      </c>
      <c r="F62" s="15"/>
      <c r="G62" s="15"/>
      <c r="H62" s="15">
        <v>3049</v>
      </c>
      <c r="I62" s="15">
        <v>2231</v>
      </c>
      <c r="J62" s="15">
        <v>3391</v>
      </c>
      <c r="K62" s="15">
        <f t="shared" si="10"/>
        <v>36190</v>
      </c>
      <c r="L62" s="15">
        <f t="shared" si="11"/>
        <v>2966</v>
      </c>
      <c r="M62" s="5"/>
      <c r="N62" s="2">
        <v>1678</v>
      </c>
    </row>
    <row r="63" spans="1:14" ht="28.5" customHeight="1">
      <c r="A63" s="127" t="s">
        <v>159</v>
      </c>
      <c r="B63" s="128"/>
      <c r="C63" s="15">
        <v>1</v>
      </c>
      <c r="D63" s="15">
        <v>7</v>
      </c>
      <c r="E63" s="15">
        <v>0</v>
      </c>
      <c r="F63" s="15"/>
      <c r="G63" s="15"/>
      <c r="H63" s="15">
        <v>0</v>
      </c>
      <c r="I63" s="15">
        <v>0</v>
      </c>
      <c r="J63" s="15">
        <v>0</v>
      </c>
      <c r="K63" s="15">
        <f t="shared" si="10"/>
        <v>0</v>
      </c>
      <c r="L63" s="15">
        <f t="shared" si="11"/>
        <v>-7</v>
      </c>
      <c r="M63" s="5"/>
      <c r="N63" s="2"/>
    </row>
    <row r="64" spans="1:14" ht="28.5" customHeight="1">
      <c r="A64" s="127" t="s">
        <v>160</v>
      </c>
      <c r="B64" s="128"/>
      <c r="C64" s="15">
        <v>1958</v>
      </c>
      <c r="D64" s="15">
        <v>619</v>
      </c>
      <c r="E64" s="15">
        <v>0</v>
      </c>
      <c r="F64" s="15"/>
      <c r="G64" s="15"/>
      <c r="H64" s="15">
        <v>0</v>
      </c>
      <c r="I64" s="15"/>
      <c r="J64" s="15">
        <v>619</v>
      </c>
      <c r="K64" s="15">
        <f t="shared" si="10"/>
        <v>619</v>
      </c>
      <c r="L64" s="15">
        <f t="shared" si="11"/>
        <v>0</v>
      </c>
      <c r="M64" s="5"/>
      <c r="N64" s="2"/>
    </row>
    <row r="65" spans="1:14" ht="22.5" customHeight="1">
      <c r="A65" s="121" t="s">
        <v>162</v>
      </c>
      <c r="B65" s="122"/>
      <c r="C65" s="15">
        <v>110</v>
      </c>
      <c r="D65" s="15">
        <v>123</v>
      </c>
      <c r="E65" s="15">
        <v>110</v>
      </c>
      <c r="F65" s="15"/>
      <c r="G65" s="15"/>
      <c r="H65" s="15">
        <v>0</v>
      </c>
      <c r="I65" s="15">
        <v>0</v>
      </c>
      <c r="J65" s="15">
        <v>13</v>
      </c>
      <c r="K65" s="15">
        <f>E65+H65+I65+J65</f>
        <v>123</v>
      </c>
      <c r="L65" s="15">
        <f t="shared" si="11"/>
        <v>0</v>
      </c>
      <c r="M65" s="5"/>
      <c r="N65" s="2"/>
    </row>
    <row r="66" spans="1:14" ht="26.25" customHeight="1">
      <c r="A66" s="180" t="s">
        <v>203</v>
      </c>
      <c r="B66" s="181"/>
      <c r="C66" s="113">
        <v>513</v>
      </c>
      <c r="D66" s="113">
        <v>513</v>
      </c>
      <c r="E66" s="113">
        <v>308</v>
      </c>
      <c r="F66" s="15"/>
      <c r="G66" s="15"/>
      <c r="H66" s="113">
        <v>71</v>
      </c>
      <c r="I66" s="113">
        <v>67</v>
      </c>
      <c r="J66" s="113">
        <v>67</v>
      </c>
      <c r="K66" s="113">
        <f>E66+H66+I66+J66</f>
        <v>513</v>
      </c>
      <c r="L66" s="113">
        <f t="shared" si="11"/>
        <v>0</v>
      </c>
      <c r="M66" s="5"/>
      <c r="N66" s="2"/>
    </row>
    <row r="67" spans="1:14" ht="26.25" customHeight="1">
      <c r="A67" s="121" t="s">
        <v>253</v>
      </c>
      <c r="B67" s="122"/>
      <c r="C67" s="113">
        <v>0</v>
      </c>
      <c r="D67" s="113">
        <v>70</v>
      </c>
      <c r="E67" s="113">
        <v>0</v>
      </c>
      <c r="F67" s="15"/>
      <c r="G67" s="15"/>
      <c r="H67" s="113"/>
      <c r="I67" s="113"/>
      <c r="J67" s="113"/>
      <c r="K67" s="113"/>
      <c r="L67" s="113"/>
      <c r="M67" s="5"/>
      <c r="N67" s="2"/>
    </row>
    <row r="68" spans="1:14" ht="26.25" customHeight="1">
      <c r="A68" s="121" t="s">
        <v>161</v>
      </c>
      <c r="B68" s="122"/>
      <c r="C68" s="15">
        <v>0</v>
      </c>
      <c r="D68" s="15">
        <v>4800</v>
      </c>
      <c r="E68" s="15">
        <v>2845</v>
      </c>
      <c r="F68" s="15"/>
      <c r="G68" s="15"/>
      <c r="H68" s="15">
        <v>0</v>
      </c>
      <c r="I68" s="15">
        <v>0</v>
      </c>
      <c r="J68" s="15">
        <v>0</v>
      </c>
      <c r="K68" s="113">
        <f>E68+H68+I68+J68</f>
        <v>2845</v>
      </c>
      <c r="L68" s="113">
        <f t="shared" si="11"/>
        <v>-1955</v>
      </c>
      <c r="M68" s="5"/>
      <c r="N68" s="2"/>
    </row>
    <row r="69" spans="1:14" ht="28.5" customHeight="1">
      <c r="A69" s="154" t="s">
        <v>8</v>
      </c>
      <c r="B69" s="155"/>
      <c r="C69" s="14">
        <v>2744</v>
      </c>
      <c r="D69" s="14">
        <v>2744</v>
      </c>
      <c r="E69" s="14">
        <v>1658</v>
      </c>
      <c r="F69" s="14"/>
      <c r="G69" s="14"/>
      <c r="H69" s="14">
        <v>350</v>
      </c>
      <c r="I69" s="14">
        <v>350</v>
      </c>
      <c r="J69" s="14">
        <v>386</v>
      </c>
      <c r="K69" s="14">
        <f>E69+H69+I69+J69</f>
        <v>2744</v>
      </c>
      <c r="L69" s="69">
        <f t="shared" si="11"/>
        <v>0</v>
      </c>
      <c r="M69" s="3"/>
      <c r="N69" s="2"/>
    </row>
    <row r="70" spans="1:14" ht="60" customHeight="1">
      <c r="A70" s="154" t="s">
        <v>23</v>
      </c>
      <c r="B70" s="155"/>
      <c r="C70" s="14">
        <f>C72+C75+C83</f>
        <v>17054</v>
      </c>
      <c r="D70" s="14">
        <f aca="true" t="shared" si="12" ref="D70:L70">D72+D75+D83</f>
        <v>21194</v>
      </c>
      <c r="E70" s="14">
        <f t="shared" si="12"/>
        <v>11255</v>
      </c>
      <c r="F70" s="14">
        <f t="shared" si="12"/>
        <v>0</v>
      </c>
      <c r="G70" s="14">
        <f t="shared" si="12"/>
        <v>0</v>
      </c>
      <c r="H70" s="14">
        <f t="shared" si="12"/>
        <v>3688</v>
      </c>
      <c r="I70" s="14">
        <f t="shared" si="12"/>
        <v>3224</v>
      </c>
      <c r="J70" s="14">
        <f t="shared" si="12"/>
        <v>3888</v>
      </c>
      <c r="K70" s="14">
        <f t="shared" si="12"/>
        <v>22055</v>
      </c>
      <c r="L70" s="14">
        <f t="shared" si="12"/>
        <v>861</v>
      </c>
      <c r="M70" s="3"/>
      <c r="N70" s="2"/>
    </row>
    <row r="71" spans="1:14" ht="12" customHeight="1">
      <c r="A71" s="121" t="s">
        <v>7</v>
      </c>
      <c r="B71" s="122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5"/>
      <c r="N71" s="2"/>
    </row>
    <row r="72" spans="1:14" ht="30.75" customHeight="1">
      <c r="A72" s="158" t="s">
        <v>223</v>
      </c>
      <c r="B72" s="159"/>
      <c r="C72" s="16">
        <f>C74</f>
        <v>200</v>
      </c>
      <c r="D72" s="16">
        <f aca="true" t="shared" si="13" ref="D72:K72">D74</f>
        <v>164</v>
      </c>
      <c r="E72" s="16">
        <f t="shared" si="13"/>
        <v>0</v>
      </c>
      <c r="F72" s="16">
        <f t="shared" si="13"/>
        <v>0</v>
      </c>
      <c r="G72" s="16">
        <f t="shared" si="13"/>
        <v>0</v>
      </c>
      <c r="H72" s="16">
        <f t="shared" si="13"/>
        <v>164</v>
      </c>
      <c r="I72" s="16">
        <f t="shared" si="13"/>
        <v>0</v>
      </c>
      <c r="J72" s="16">
        <f t="shared" si="13"/>
        <v>0</v>
      </c>
      <c r="K72" s="16">
        <f t="shared" si="13"/>
        <v>164</v>
      </c>
      <c r="L72" s="16">
        <f>K72-D72</f>
        <v>0</v>
      </c>
      <c r="M72" s="89"/>
      <c r="N72" s="2"/>
    </row>
    <row r="73" spans="1:14" s="12" customFormat="1" ht="12.75" customHeight="1">
      <c r="A73" s="160" t="s">
        <v>26</v>
      </c>
      <c r="B73" s="161"/>
      <c r="C73" s="18"/>
      <c r="D73" s="18"/>
      <c r="E73" s="26"/>
      <c r="F73" s="27"/>
      <c r="G73" s="18"/>
      <c r="H73" s="18"/>
      <c r="I73" s="18"/>
      <c r="J73" s="18"/>
      <c r="K73" s="18"/>
      <c r="L73" s="18"/>
      <c r="M73" s="21"/>
      <c r="N73" s="11"/>
    </row>
    <row r="74" spans="1:14" s="12" customFormat="1" ht="30" customHeight="1">
      <c r="A74" s="127" t="s">
        <v>224</v>
      </c>
      <c r="B74" s="128"/>
      <c r="C74" s="15">
        <v>200</v>
      </c>
      <c r="D74" s="15">
        <v>164</v>
      </c>
      <c r="E74" s="42">
        <v>0</v>
      </c>
      <c r="F74" s="43"/>
      <c r="G74" s="15"/>
      <c r="H74" s="15">
        <v>164</v>
      </c>
      <c r="I74" s="15">
        <v>0</v>
      </c>
      <c r="J74" s="15">
        <v>0</v>
      </c>
      <c r="K74" s="15">
        <f>SUM(E74:J74)</f>
        <v>164</v>
      </c>
      <c r="L74" s="15">
        <f>K74-D74</f>
        <v>0</v>
      </c>
      <c r="M74" s="105"/>
      <c r="N74" s="11"/>
    </row>
    <row r="75" spans="1:14" s="104" customFormat="1" ht="75" customHeight="1">
      <c r="A75" s="158" t="s">
        <v>225</v>
      </c>
      <c r="B75" s="159"/>
      <c r="C75" s="16">
        <f>SUM(C77:C81)</f>
        <v>10968</v>
      </c>
      <c r="D75" s="16">
        <f aca="true" t="shared" si="14" ref="D75:L75">SUM(D77:D81)</f>
        <v>10718</v>
      </c>
      <c r="E75" s="16">
        <f t="shared" si="14"/>
        <v>8404</v>
      </c>
      <c r="F75" s="16">
        <f t="shared" si="14"/>
        <v>0</v>
      </c>
      <c r="G75" s="16">
        <f t="shared" si="14"/>
        <v>0</v>
      </c>
      <c r="H75" s="16">
        <f t="shared" si="14"/>
        <v>838</v>
      </c>
      <c r="I75" s="16">
        <f t="shared" si="14"/>
        <v>838</v>
      </c>
      <c r="J75" s="16">
        <f t="shared" si="14"/>
        <v>1499</v>
      </c>
      <c r="K75" s="16">
        <f t="shared" si="14"/>
        <v>11579</v>
      </c>
      <c r="L75" s="16">
        <f t="shared" si="14"/>
        <v>861</v>
      </c>
      <c r="M75" s="106"/>
      <c r="N75" s="103"/>
    </row>
    <row r="76" spans="1:14" s="12" customFormat="1" ht="12.75" customHeight="1">
      <c r="A76" s="160" t="s">
        <v>26</v>
      </c>
      <c r="B76" s="161"/>
      <c r="C76" s="18"/>
      <c r="D76" s="18"/>
      <c r="E76" s="26"/>
      <c r="F76" s="27"/>
      <c r="G76" s="18"/>
      <c r="H76" s="18"/>
      <c r="I76" s="18"/>
      <c r="J76" s="18"/>
      <c r="K76" s="18"/>
      <c r="L76" s="18"/>
      <c r="M76" s="21"/>
      <c r="N76" s="11"/>
    </row>
    <row r="77" spans="1:14" s="12" customFormat="1" ht="51" customHeight="1">
      <c r="A77" s="127" t="s">
        <v>110</v>
      </c>
      <c r="B77" s="128"/>
      <c r="C77" s="15">
        <v>874</v>
      </c>
      <c r="D77" s="15">
        <v>284</v>
      </c>
      <c r="E77" s="42">
        <v>162</v>
      </c>
      <c r="F77" s="43"/>
      <c r="G77" s="15"/>
      <c r="H77" s="15">
        <v>41</v>
      </c>
      <c r="I77" s="15">
        <v>41</v>
      </c>
      <c r="J77" s="15">
        <v>40</v>
      </c>
      <c r="K77" s="15">
        <f>SUM(E77:J77)</f>
        <v>284</v>
      </c>
      <c r="L77" s="15">
        <f>K77-D77</f>
        <v>0</v>
      </c>
      <c r="M77" s="21"/>
      <c r="N77" s="11"/>
    </row>
    <row r="78" spans="1:14" s="12" customFormat="1" ht="39" customHeight="1">
      <c r="A78" s="127" t="s">
        <v>111</v>
      </c>
      <c r="B78" s="128"/>
      <c r="C78" s="15">
        <v>643</v>
      </c>
      <c r="D78" s="15">
        <v>643</v>
      </c>
      <c r="E78" s="42">
        <v>419</v>
      </c>
      <c r="F78" s="43"/>
      <c r="G78" s="15"/>
      <c r="H78" s="15">
        <v>75</v>
      </c>
      <c r="I78" s="15">
        <v>75</v>
      </c>
      <c r="J78" s="15">
        <v>74</v>
      </c>
      <c r="K78" s="15">
        <f>SUM(E78:J78)</f>
        <v>643</v>
      </c>
      <c r="L78" s="15">
        <f>K78-D78</f>
        <v>0</v>
      </c>
      <c r="M78" s="21"/>
      <c r="N78" s="11"/>
    </row>
    <row r="79" spans="1:14" s="12" customFormat="1" ht="16.5" customHeight="1">
      <c r="A79" s="127" t="s">
        <v>226</v>
      </c>
      <c r="B79" s="128"/>
      <c r="C79" s="15">
        <v>9001</v>
      </c>
      <c r="D79" s="15">
        <v>9306</v>
      </c>
      <c r="E79" s="44">
        <v>7488</v>
      </c>
      <c r="F79" s="39"/>
      <c r="G79" s="15"/>
      <c r="H79" s="15">
        <v>672</v>
      </c>
      <c r="I79" s="15">
        <v>672</v>
      </c>
      <c r="J79" s="15">
        <v>1335</v>
      </c>
      <c r="K79" s="15">
        <f>SUM(E79:J79)</f>
        <v>10167</v>
      </c>
      <c r="L79" s="15">
        <f>K79-D79</f>
        <v>861</v>
      </c>
      <c r="M79" s="10"/>
      <c r="N79" s="2">
        <v>510</v>
      </c>
    </row>
    <row r="80" spans="1:14" s="12" customFormat="1" ht="24" customHeight="1">
      <c r="A80" s="196" t="s">
        <v>170</v>
      </c>
      <c r="B80" s="197"/>
      <c r="C80" s="15">
        <v>0</v>
      </c>
      <c r="D80" s="15">
        <v>0</v>
      </c>
      <c r="E80" s="44">
        <v>0</v>
      </c>
      <c r="F80" s="39"/>
      <c r="G80" s="15"/>
      <c r="H80" s="15">
        <v>0</v>
      </c>
      <c r="I80" s="15">
        <v>0</v>
      </c>
      <c r="J80" s="15">
        <v>0</v>
      </c>
      <c r="K80" s="15">
        <f>SUM(E80:J80)</f>
        <v>0</v>
      </c>
      <c r="L80" s="15">
        <f>K80-D80</f>
        <v>0</v>
      </c>
      <c r="M80" s="10"/>
      <c r="N80" s="2"/>
    </row>
    <row r="81" spans="1:14" s="12" customFormat="1" ht="25.5" customHeight="1">
      <c r="A81" s="127" t="s">
        <v>78</v>
      </c>
      <c r="B81" s="128"/>
      <c r="C81" s="15">
        <v>450</v>
      </c>
      <c r="D81" s="15">
        <v>485</v>
      </c>
      <c r="E81" s="44">
        <v>335</v>
      </c>
      <c r="F81" s="39"/>
      <c r="G81" s="15"/>
      <c r="H81" s="15">
        <v>50</v>
      </c>
      <c r="I81" s="15">
        <v>50</v>
      </c>
      <c r="J81" s="15">
        <v>50</v>
      </c>
      <c r="K81" s="15">
        <f>SUM(E81:J81)</f>
        <v>485</v>
      </c>
      <c r="L81" s="15">
        <f>K81-D81</f>
        <v>0</v>
      </c>
      <c r="M81" s="10"/>
      <c r="N81" s="2"/>
    </row>
    <row r="82" spans="1:14" s="12" customFormat="1" ht="17.25" customHeight="1">
      <c r="A82" s="127"/>
      <c r="B82" s="128"/>
      <c r="C82" s="15"/>
      <c r="D82" s="15"/>
      <c r="E82" s="44"/>
      <c r="F82" s="39"/>
      <c r="G82" s="15"/>
      <c r="H82" s="15"/>
      <c r="I82" s="15"/>
      <c r="J82" s="15"/>
      <c r="K82" s="15"/>
      <c r="L82" s="15"/>
      <c r="M82" s="10"/>
      <c r="N82" s="2"/>
    </row>
    <row r="83" spans="1:14" s="12" customFormat="1" ht="15" customHeight="1">
      <c r="A83" s="90" t="s">
        <v>35</v>
      </c>
      <c r="B83" s="91"/>
      <c r="C83" s="16">
        <f>SUM(C85:C90)</f>
        <v>5886</v>
      </c>
      <c r="D83" s="16">
        <f>SUM(D85:D90)</f>
        <v>10312</v>
      </c>
      <c r="E83" s="16">
        <f>SUM(E85:E90)</f>
        <v>2851</v>
      </c>
      <c r="F83" s="16">
        <f aca="true" t="shared" si="15" ref="F83:L83">SUM(F85:F90)</f>
        <v>0</v>
      </c>
      <c r="G83" s="16">
        <f t="shared" si="15"/>
        <v>0</v>
      </c>
      <c r="H83" s="16">
        <f t="shared" si="15"/>
        <v>2686</v>
      </c>
      <c r="I83" s="16">
        <f t="shared" si="15"/>
        <v>2386</v>
      </c>
      <c r="J83" s="16">
        <f t="shared" si="15"/>
        <v>2389</v>
      </c>
      <c r="K83" s="16">
        <f t="shared" si="15"/>
        <v>10312</v>
      </c>
      <c r="L83" s="16">
        <f t="shared" si="15"/>
        <v>0</v>
      </c>
      <c r="M83" s="92"/>
      <c r="N83" s="11"/>
    </row>
    <row r="84" spans="1:14" s="12" customFormat="1" ht="12" customHeight="1">
      <c r="A84" s="30" t="s">
        <v>26</v>
      </c>
      <c r="B84" s="31"/>
      <c r="C84" s="18"/>
      <c r="D84" s="15"/>
      <c r="E84" s="15"/>
      <c r="F84" s="15"/>
      <c r="G84" s="15"/>
      <c r="H84" s="15"/>
      <c r="I84" s="15"/>
      <c r="J84" s="15"/>
      <c r="K84" s="15"/>
      <c r="L84" s="15"/>
      <c r="M84" s="10"/>
      <c r="N84" s="11"/>
    </row>
    <row r="85" spans="1:14" s="12" customFormat="1" ht="66.75" customHeight="1">
      <c r="A85" s="127" t="s">
        <v>171</v>
      </c>
      <c r="B85" s="128"/>
      <c r="C85" s="15">
        <v>300</v>
      </c>
      <c r="D85" s="15">
        <v>300</v>
      </c>
      <c r="E85" s="15">
        <v>0</v>
      </c>
      <c r="F85" s="15"/>
      <c r="G85" s="15"/>
      <c r="H85" s="15">
        <v>300</v>
      </c>
      <c r="I85" s="15">
        <v>0</v>
      </c>
      <c r="J85" s="15">
        <v>0</v>
      </c>
      <c r="K85" s="15">
        <f aca="true" t="shared" si="16" ref="K85:K90">SUM(E85:J85)</f>
        <v>300</v>
      </c>
      <c r="L85" s="15">
        <f aca="true" t="shared" si="17" ref="L85:L90">K85-D85</f>
        <v>0</v>
      </c>
      <c r="M85" s="10"/>
      <c r="N85" s="11"/>
    </row>
    <row r="86" spans="1:14" s="12" customFormat="1" ht="36.75" customHeight="1">
      <c r="A86" s="127" t="s">
        <v>172</v>
      </c>
      <c r="B86" s="128"/>
      <c r="C86" s="15">
        <v>3700</v>
      </c>
      <c r="D86" s="15">
        <v>5500</v>
      </c>
      <c r="E86" s="15">
        <v>2058</v>
      </c>
      <c r="F86" s="15"/>
      <c r="G86" s="15"/>
      <c r="H86" s="15">
        <v>1147</v>
      </c>
      <c r="I86" s="15">
        <v>1147</v>
      </c>
      <c r="J86" s="15">
        <v>1148</v>
      </c>
      <c r="K86" s="15">
        <f t="shared" si="16"/>
        <v>5500</v>
      </c>
      <c r="L86" s="15">
        <f t="shared" si="17"/>
        <v>0</v>
      </c>
      <c r="M86" s="10"/>
      <c r="N86" s="11"/>
    </row>
    <row r="87" spans="1:14" s="12" customFormat="1" ht="138" customHeight="1">
      <c r="A87" s="127" t="s">
        <v>227</v>
      </c>
      <c r="B87" s="128"/>
      <c r="C87" s="15">
        <v>800</v>
      </c>
      <c r="D87" s="15">
        <v>3406</v>
      </c>
      <c r="E87" s="15">
        <v>699</v>
      </c>
      <c r="F87" s="15"/>
      <c r="G87" s="15"/>
      <c r="H87" s="15">
        <v>902</v>
      </c>
      <c r="I87" s="15">
        <v>902</v>
      </c>
      <c r="J87" s="15">
        <v>903</v>
      </c>
      <c r="K87" s="15">
        <f t="shared" si="16"/>
        <v>3406</v>
      </c>
      <c r="L87" s="15">
        <f t="shared" si="17"/>
        <v>0</v>
      </c>
      <c r="M87" s="10"/>
      <c r="N87" s="11"/>
    </row>
    <row r="88" spans="1:14" s="12" customFormat="1" ht="30" customHeight="1">
      <c r="A88" s="127" t="s">
        <v>113</v>
      </c>
      <c r="B88" s="128"/>
      <c r="C88" s="15">
        <v>20</v>
      </c>
      <c r="D88" s="15">
        <v>20</v>
      </c>
      <c r="E88" s="15">
        <v>20</v>
      </c>
      <c r="F88" s="15"/>
      <c r="G88" s="15"/>
      <c r="H88" s="15">
        <v>0</v>
      </c>
      <c r="I88" s="15">
        <v>0</v>
      </c>
      <c r="J88" s="15">
        <v>0</v>
      </c>
      <c r="K88" s="15">
        <f t="shared" si="16"/>
        <v>20</v>
      </c>
      <c r="L88" s="15">
        <f t="shared" si="17"/>
        <v>0</v>
      </c>
      <c r="M88" s="10"/>
      <c r="N88" s="11"/>
    </row>
    <row r="89" spans="1:14" s="12" customFormat="1" ht="27" customHeight="1">
      <c r="A89" s="127" t="s">
        <v>112</v>
      </c>
      <c r="B89" s="128"/>
      <c r="C89" s="15">
        <v>20</v>
      </c>
      <c r="D89" s="15">
        <v>40</v>
      </c>
      <c r="E89" s="15">
        <v>40</v>
      </c>
      <c r="F89" s="15"/>
      <c r="G89" s="15"/>
      <c r="H89" s="15">
        <v>0</v>
      </c>
      <c r="I89" s="15">
        <v>0</v>
      </c>
      <c r="J89" s="15">
        <v>0</v>
      </c>
      <c r="K89" s="15">
        <f t="shared" si="16"/>
        <v>40</v>
      </c>
      <c r="L89" s="15">
        <f t="shared" si="17"/>
        <v>0</v>
      </c>
      <c r="M89" s="10"/>
      <c r="N89" s="11"/>
    </row>
    <row r="90" spans="1:14" s="12" customFormat="1" ht="27.75" customHeight="1">
      <c r="A90" s="127" t="s">
        <v>79</v>
      </c>
      <c r="B90" s="128"/>
      <c r="C90" s="15">
        <v>1046</v>
      </c>
      <c r="D90" s="15">
        <v>1046</v>
      </c>
      <c r="E90" s="15">
        <v>34</v>
      </c>
      <c r="F90" s="15"/>
      <c r="G90" s="15"/>
      <c r="H90" s="15">
        <v>337</v>
      </c>
      <c r="I90" s="15">
        <v>337</v>
      </c>
      <c r="J90" s="15">
        <v>338</v>
      </c>
      <c r="K90" s="15">
        <f t="shared" si="16"/>
        <v>1046</v>
      </c>
      <c r="L90" s="15">
        <f t="shared" si="17"/>
        <v>0</v>
      </c>
      <c r="M90" s="10"/>
      <c r="N90" s="11"/>
    </row>
    <row r="91" spans="1:14" ht="24.75" customHeight="1">
      <c r="A91" s="154" t="s">
        <v>9</v>
      </c>
      <c r="B91" s="155"/>
      <c r="C91" s="14">
        <f aca="true" t="shared" si="18" ref="C91:L91">C93+C102+C108+C122+C98+C134</f>
        <v>252168</v>
      </c>
      <c r="D91" s="14">
        <f t="shared" si="18"/>
        <v>361827</v>
      </c>
      <c r="E91" s="14">
        <f t="shared" si="18"/>
        <v>192536</v>
      </c>
      <c r="F91" s="14">
        <f t="shared" si="18"/>
        <v>0</v>
      </c>
      <c r="G91" s="14">
        <f t="shared" si="18"/>
        <v>0</v>
      </c>
      <c r="H91" s="14">
        <f t="shared" si="18"/>
        <v>48290</v>
      </c>
      <c r="I91" s="14">
        <f t="shared" si="18"/>
        <v>75126</v>
      </c>
      <c r="J91" s="14">
        <f t="shared" si="18"/>
        <v>29434</v>
      </c>
      <c r="K91" s="14">
        <f t="shared" si="18"/>
        <v>345386</v>
      </c>
      <c r="L91" s="14">
        <f t="shared" si="18"/>
        <v>-16441</v>
      </c>
      <c r="M91" s="3"/>
      <c r="N91" s="2"/>
    </row>
    <row r="92" spans="1:14" ht="12.75" customHeight="1">
      <c r="A92" s="127" t="s">
        <v>44</v>
      </c>
      <c r="B92" s="128"/>
      <c r="C92" s="19"/>
      <c r="D92" s="20"/>
      <c r="E92" s="20"/>
      <c r="F92" s="20"/>
      <c r="G92" s="20"/>
      <c r="H92" s="20"/>
      <c r="I92" s="20"/>
      <c r="J92" s="20"/>
      <c r="K92" s="20"/>
      <c r="L92" s="20"/>
      <c r="M92" s="4"/>
      <c r="N92" s="2"/>
    </row>
    <row r="93" spans="1:14" ht="15">
      <c r="A93" s="28" t="s">
        <v>127</v>
      </c>
      <c r="B93" s="29"/>
      <c r="C93" s="16">
        <f>C95+C96+C97</f>
        <v>2918</v>
      </c>
      <c r="D93" s="16">
        <f>D95+D96+D97</f>
        <v>2894</v>
      </c>
      <c r="E93" s="16">
        <f>E95+E96+E97</f>
        <v>1042</v>
      </c>
      <c r="F93" s="16"/>
      <c r="G93" s="16"/>
      <c r="H93" s="16">
        <f>H95+H96+H97</f>
        <v>301</v>
      </c>
      <c r="I93" s="16">
        <f>I95+I96+I97</f>
        <v>56</v>
      </c>
      <c r="J93" s="16">
        <f>J95+J96+J97</f>
        <v>795</v>
      </c>
      <c r="K93" s="16">
        <f>K95+K96+K97</f>
        <v>2194</v>
      </c>
      <c r="L93" s="16">
        <f>L95+L96+L97</f>
        <v>-700</v>
      </c>
      <c r="M93" s="4"/>
      <c r="N93" s="2"/>
    </row>
    <row r="94" spans="1:14" ht="15">
      <c r="A94" s="121" t="s">
        <v>24</v>
      </c>
      <c r="B94" s="122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4"/>
      <c r="N94" s="2"/>
    </row>
    <row r="95" spans="1:14" ht="25.5" customHeight="1">
      <c r="A95" s="127" t="s">
        <v>108</v>
      </c>
      <c r="B95" s="128"/>
      <c r="C95" s="15">
        <v>354</v>
      </c>
      <c r="D95" s="15">
        <v>354</v>
      </c>
      <c r="E95" s="15">
        <v>108</v>
      </c>
      <c r="F95" s="15"/>
      <c r="G95" s="15"/>
      <c r="H95" s="15">
        <v>246</v>
      </c>
      <c r="I95" s="15">
        <v>0</v>
      </c>
      <c r="J95" s="15">
        <v>0</v>
      </c>
      <c r="K95" s="15">
        <f>SUM(E95:J95)</f>
        <v>354</v>
      </c>
      <c r="L95" s="15">
        <f>K95-D95</f>
        <v>0</v>
      </c>
      <c r="M95" s="4"/>
      <c r="N95" s="2"/>
    </row>
    <row r="96" spans="1:14" ht="41.25" customHeight="1">
      <c r="A96" s="127" t="s">
        <v>106</v>
      </c>
      <c r="B96" s="128"/>
      <c r="C96" s="15">
        <v>1230</v>
      </c>
      <c r="D96" s="15">
        <v>2282</v>
      </c>
      <c r="E96" s="15">
        <v>844</v>
      </c>
      <c r="F96" s="15"/>
      <c r="G96" s="15"/>
      <c r="H96" s="15">
        <v>0</v>
      </c>
      <c r="I96" s="15">
        <v>0</v>
      </c>
      <c r="J96" s="15">
        <v>738</v>
      </c>
      <c r="K96" s="15">
        <f>SUM(E96:J96)</f>
        <v>1582</v>
      </c>
      <c r="L96" s="15">
        <f>K96-D96</f>
        <v>-700</v>
      </c>
      <c r="M96" s="35"/>
      <c r="N96" s="2"/>
    </row>
    <row r="97" spans="1:14" ht="38.25" customHeight="1">
      <c r="A97" s="127" t="s">
        <v>107</v>
      </c>
      <c r="B97" s="128"/>
      <c r="C97" s="15">
        <v>1334</v>
      </c>
      <c r="D97" s="15">
        <v>258</v>
      </c>
      <c r="E97" s="15">
        <v>90</v>
      </c>
      <c r="F97" s="15"/>
      <c r="G97" s="15"/>
      <c r="H97" s="15">
        <v>55</v>
      </c>
      <c r="I97" s="15">
        <v>56</v>
      </c>
      <c r="J97" s="15">
        <v>57</v>
      </c>
      <c r="K97" s="15">
        <f>SUM(E97:J97)</f>
        <v>258</v>
      </c>
      <c r="L97" s="15">
        <f>K97-D97</f>
        <v>0</v>
      </c>
      <c r="M97" s="35"/>
      <c r="N97" s="2"/>
    </row>
    <row r="98" spans="1:14" ht="17.25" customHeight="1">
      <c r="A98" s="28" t="s">
        <v>128</v>
      </c>
      <c r="B98" s="29"/>
      <c r="C98" s="16">
        <f aca="true" t="shared" si="19" ref="C98:L98">SUM(C99:C100)</f>
        <v>0</v>
      </c>
      <c r="D98" s="16">
        <f t="shared" si="19"/>
        <v>2100</v>
      </c>
      <c r="E98" s="16">
        <f t="shared" si="19"/>
        <v>561</v>
      </c>
      <c r="F98" s="16">
        <f t="shared" si="19"/>
        <v>0</v>
      </c>
      <c r="G98" s="16">
        <f t="shared" si="19"/>
        <v>0</v>
      </c>
      <c r="H98" s="16">
        <f t="shared" si="19"/>
        <v>0</v>
      </c>
      <c r="I98" s="16">
        <f t="shared" si="19"/>
        <v>0</v>
      </c>
      <c r="J98" s="16">
        <f t="shared" si="19"/>
        <v>1539</v>
      </c>
      <c r="K98" s="16">
        <f t="shared" si="19"/>
        <v>2100</v>
      </c>
      <c r="L98" s="16">
        <f t="shared" si="19"/>
        <v>0</v>
      </c>
      <c r="M98" s="35"/>
      <c r="N98" s="2"/>
    </row>
    <row r="99" spans="1:14" ht="39" customHeight="1">
      <c r="A99" s="127" t="s">
        <v>174</v>
      </c>
      <c r="B99" s="128"/>
      <c r="C99" s="87">
        <v>0</v>
      </c>
      <c r="D99" s="87">
        <v>0</v>
      </c>
      <c r="E99" s="87">
        <v>0</v>
      </c>
      <c r="F99" s="87"/>
      <c r="G99" s="87"/>
      <c r="H99" s="87">
        <v>0</v>
      </c>
      <c r="I99" s="87">
        <v>0</v>
      </c>
      <c r="J99" s="87">
        <v>0</v>
      </c>
      <c r="K99" s="15">
        <f>SUM(E99:J99)</f>
        <v>0</v>
      </c>
      <c r="L99" s="87">
        <f>K99-D99</f>
        <v>0</v>
      </c>
      <c r="M99" s="88"/>
      <c r="N99" s="2"/>
    </row>
    <row r="100" spans="1:14" ht="30.75" customHeight="1">
      <c r="A100" s="127" t="s">
        <v>280</v>
      </c>
      <c r="B100" s="128"/>
      <c r="C100" s="15">
        <v>0</v>
      </c>
      <c r="D100" s="15">
        <v>2100</v>
      </c>
      <c r="E100" s="15">
        <v>561</v>
      </c>
      <c r="F100" s="15"/>
      <c r="G100" s="15"/>
      <c r="H100" s="15">
        <v>0</v>
      </c>
      <c r="I100" s="15">
        <v>0</v>
      </c>
      <c r="J100" s="15">
        <v>1539</v>
      </c>
      <c r="K100" s="15">
        <f>SUM(E100:J100)</f>
        <v>2100</v>
      </c>
      <c r="L100" s="87">
        <f>K100-D100</f>
        <v>0</v>
      </c>
      <c r="M100" s="35"/>
      <c r="N100" s="2"/>
    </row>
    <row r="101" spans="1:14" ht="21" customHeight="1">
      <c r="A101" s="127" t="s">
        <v>181</v>
      </c>
      <c r="B101" s="128"/>
      <c r="C101" s="15">
        <v>0</v>
      </c>
      <c r="D101" s="15">
        <v>0</v>
      </c>
      <c r="E101" s="15">
        <v>0</v>
      </c>
      <c r="F101" s="15"/>
      <c r="G101" s="15"/>
      <c r="H101" s="15">
        <v>0</v>
      </c>
      <c r="I101" s="15">
        <v>0</v>
      </c>
      <c r="J101" s="15">
        <v>4202</v>
      </c>
      <c r="K101" s="15">
        <v>0</v>
      </c>
      <c r="L101" s="15">
        <v>0</v>
      </c>
      <c r="M101" s="35"/>
      <c r="N101" s="2"/>
    </row>
    <row r="102" spans="1:14" ht="22.5" customHeight="1">
      <c r="A102" s="127" t="s">
        <v>129</v>
      </c>
      <c r="B102" s="128"/>
      <c r="C102" s="45">
        <f>C104+C106</f>
        <v>94496</v>
      </c>
      <c r="D102" s="45">
        <f aca="true" t="shared" si="20" ref="D102:L102">D104+D106</f>
        <v>87674</v>
      </c>
      <c r="E102" s="45">
        <f t="shared" si="20"/>
        <v>52437</v>
      </c>
      <c r="F102" s="45">
        <f t="shared" si="20"/>
        <v>0</v>
      </c>
      <c r="G102" s="45">
        <f t="shared" si="20"/>
        <v>0</v>
      </c>
      <c r="H102" s="45">
        <f t="shared" si="20"/>
        <v>6958</v>
      </c>
      <c r="I102" s="45">
        <f t="shared" si="20"/>
        <v>6958</v>
      </c>
      <c r="J102" s="45">
        <f t="shared" si="20"/>
        <v>6958</v>
      </c>
      <c r="K102" s="45">
        <f t="shared" si="20"/>
        <v>73311</v>
      </c>
      <c r="L102" s="45">
        <f t="shared" si="20"/>
        <v>-14363</v>
      </c>
      <c r="M102" s="35"/>
      <c r="N102" s="2"/>
    </row>
    <row r="103" spans="1:14" ht="12" customHeight="1">
      <c r="A103" s="127" t="s">
        <v>44</v>
      </c>
      <c r="B103" s="128"/>
      <c r="C103" s="36"/>
      <c r="D103" s="46"/>
      <c r="E103" s="46"/>
      <c r="F103" s="46"/>
      <c r="G103" s="46"/>
      <c r="H103" s="46"/>
      <c r="I103" s="46"/>
      <c r="J103" s="46"/>
      <c r="K103" s="46"/>
      <c r="L103" s="36"/>
      <c r="M103" s="35"/>
      <c r="N103" s="2"/>
    </row>
    <row r="104" spans="1:14" ht="24.75" customHeight="1">
      <c r="A104" s="127" t="s">
        <v>185</v>
      </c>
      <c r="B104" s="128"/>
      <c r="C104" s="36">
        <v>2459</v>
      </c>
      <c r="D104" s="36">
        <v>2459</v>
      </c>
      <c r="E104" s="36">
        <v>914</v>
      </c>
      <c r="F104" s="46"/>
      <c r="G104" s="46"/>
      <c r="H104" s="36">
        <v>515</v>
      </c>
      <c r="I104" s="36">
        <v>515</v>
      </c>
      <c r="J104" s="36">
        <v>515</v>
      </c>
      <c r="K104" s="36">
        <f>SUM(E104:J104)</f>
        <v>2459</v>
      </c>
      <c r="L104" s="36">
        <f>K104-D104</f>
        <v>0</v>
      </c>
      <c r="M104" s="35"/>
      <c r="N104" s="2"/>
    </row>
    <row r="105" spans="1:14" ht="23.25" customHeight="1">
      <c r="A105" s="127" t="s">
        <v>43</v>
      </c>
      <c r="B105" s="128"/>
      <c r="C105" s="36">
        <v>2063</v>
      </c>
      <c r="D105" s="36">
        <v>2063</v>
      </c>
      <c r="E105" s="36">
        <v>518</v>
      </c>
      <c r="F105" s="46"/>
      <c r="G105" s="46"/>
      <c r="H105" s="36">
        <v>515</v>
      </c>
      <c r="I105" s="36">
        <v>515</v>
      </c>
      <c r="J105" s="36">
        <v>515</v>
      </c>
      <c r="K105" s="36">
        <f>SUM(E105:J105)</f>
        <v>2063</v>
      </c>
      <c r="L105" s="36">
        <f>K105-D105</f>
        <v>0</v>
      </c>
      <c r="M105" s="35"/>
      <c r="N105" s="2"/>
    </row>
    <row r="106" spans="1:14" ht="18" customHeight="1">
      <c r="A106" s="28" t="s">
        <v>186</v>
      </c>
      <c r="B106" s="29"/>
      <c r="C106" s="36">
        <v>92037</v>
      </c>
      <c r="D106" s="36">
        <v>85215</v>
      </c>
      <c r="E106" s="36">
        <v>51523</v>
      </c>
      <c r="F106" s="46"/>
      <c r="G106" s="46"/>
      <c r="H106" s="36">
        <v>6443</v>
      </c>
      <c r="I106" s="36">
        <v>6443</v>
      </c>
      <c r="J106" s="36">
        <v>6443</v>
      </c>
      <c r="K106" s="36">
        <f>SUM(E106:J106)</f>
        <v>70852</v>
      </c>
      <c r="L106" s="36">
        <f>K106-D106</f>
        <v>-14363</v>
      </c>
      <c r="M106" s="35"/>
      <c r="N106" s="2"/>
    </row>
    <row r="107" spans="1:14" ht="27" customHeight="1">
      <c r="A107" s="127" t="s">
        <v>279</v>
      </c>
      <c r="B107" s="128"/>
      <c r="C107" s="36">
        <v>62401</v>
      </c>
      <c r="D107" s="36">
        <v>62401</v>
      </c>
      <c r="E107" s="36">
        <v>34932</v>
      </c>
      <c r="F107" s="46"/>
      <c r="G107" s="46"/>
      <c r="H107" s="36">
        <v>4368</v>
      </c>
      <c r="I107" s="36">
        <v>4368</v>
      </c>
      <c r="J107" s="36">
        <v>4300</v>
      </c>
      <c r="K107" s="36">
        <f>SUM(E107:J107)</f>
        <v>47968</v>
      </c>
      <c r="L107" s="36">
        <f>K107-D107</f>
        <v>-14433</v>
      </c>
      <c r="M107" s="35"/>
      <c r="N107" s="2"/>
    </row>
    <row r="108" spans="1:14" ht="18.75" customHeight="1">
      <c r="A108" s="28" t="s">
        <v>130</v>
      </c>
      <c r="B108" s="29"/>
      <c r="C108" s="45">
        <f>C110+C111+C116+C118+C120</f>
        <v>125581</v>
      </c>
      <c r="D108" s="45">
        <f aca="true" t="shared" si="21" ref="D108:J108">D110+D111+D116+D118+D120</f>
        <v>252791</v>
      </c>
      <c r="E108" s="45">
        <f t="shared" si="21"/>
        <v>128935</v>
      </c>
      <c r="F108" s="45">
        <f t="shared" si="21"/>
        <v>0</v>
      </c>
      <c r="G108" s="45">
        <f t="shared" si="21"/>
        <v>0</v>
      </c>
      <c r="H108" s="45">
        <f t="shared" si="21"/>
        <v>39630</v>
      </c>
      <c r="I108" s="45">
        <f t="shared" si="21"/>
        <v>66404</v>
      </c>
      <c r="J108" s="45">
        <f t="shared" si="21"/>
        <v>17822</v>
      </c>
      <c r="K108" s="15">
        <f>SUM(E108:J108)</f>
        <v>252791</v>
      </c>
      <c r="L108" s="45">
        <f>SUM(L110:L118)</f>
        <v>0</v>
      </c>
      <c r="M108" s="35"/>
      <c r="N108" s="2"/>
    </row>
    <row r="109" spans="1:14" ht="16.5" customHeight="1">
      <c r="A109" s="127" t="s">
        <v>24</v>
      </c>
      <c r="B109" s="128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35"/>
      <c r="N109" s="2"/>
    </row>
    <row r="110" spans="1:14" ht="29.25" customHeight="1">
      <c r="A110" s="127" t="s">
        <v>188</v>
      </c>
      <c r="B110" s="128"/>
      <c r="C110" s="15">
        <v>10000</v>
      </c>
      <c r="D110" s="15">
        <v>9502</v>
      </c>
      <c r="E110" s="15">
        <v>9502</v>
      </c>
      <c r="F110" s="15"/>
      <c r="G110" s="15"/>
      <c r="H110" s="15">
        <v>0</v>
      </c>
      <c r="I110" s="15">
        <v>0</v>
      </c>
      <c r="J110" s="15">
        <v>0</v>
      </c>
      <c r="K110" s="15">
        <f>SUM(E110:J110)</f>
        <v>9502</v>
      </c>
      <c r="L110" s="15">
        <f>K110-D110</f>
        <v>0</v>
      </c>
      <c r="M110" s="35"/>
      <c r="N110" s="2"/>
    </row>
    <row r="111" spans="1:14" ht="18.75" customHeight="1">
      <c r="A111" s="127" t="s">
        <v>118</v>
      </c>
      <c r="B111" s="128"/>
      <c r="C111" s="15">
        <f aca="true" t="shared" si="22" ref="C111:I111">C112+C113+C114+C115</f>
        <v>112581</v>
      </c>
      <c r="D111" s="15">
        <f t="shared" si="22"/>
        <v>219032</v>
      </c>
      <c r="E111" s="15">
        <f t="shared" si="22"/>
        <v>112841</v>
      </c>
      <c r="F111" s="15">
        <f t="shared" si="22"/>
        <v>0</v>
      </c>
      <c r="G111" s="15">
        <f t="shared" si="22"/>
        <v>0</v>
      </c>
      <c r="H111" s="15">
        <f t="shared" si="22"/>
        <v>32367</v>
      </c>
      <c r="I111" s="15">
        <f t="shared" si="22"/>
        <v>56002</v>
      </c>
      <c r="J111" s="15">
        <v>17822</v>
      </c>
      <c r="K111" s="15">
        <f aca="true" t="shared" si="23" ref="K111:K121">SUM(E111:J111)</f>
        <v>219032</v>
      </c>
      <c r="L111" s="15">
        <f aca="true" t="shared" si="24" ref="L111:L121">K111-D111</f>
        <v>0</v>
      </c>
      <c r="M111" s="35"/>
      <c r="N111" s="2"/>
    </row>
    <row r="112" spans="1:14" ht="27.75" customHeight="1">
      <c r="A112" s="127" t="s">
        <v>141</v>
      </c>
      <c r="B112" s="128"/>
      <c r="C112" s="15">
        <v>62734</v>
      </c>
      <c r="D112" s="15">
        <v>159662</v>
      </c>
      <c r="E112" s="15">
        <v>71611</v>
      </c>
      <c r="F112" s="15"/>
      <c r="G112" s="15"/>
      <c r="H112" s="15">
        <v>28051</v>
      </c>
      <c r="I112" s="15">
        <v>50000</v>
      </c>
      <c r="J112" s="15">
        <v>10000</v>
      </c>
      <c r="K112" s="15">
        <f t="shared" si="23"/>
        <v>159662</v>
      </c>
      <c r="L112" s="15"/>
      <c r="M112" s="35"/>
      <c r="N112" s="2"/>
    </row>
    <row r="113" spans="1:14" ht="24.75" customHeight="1">
      <c r="A113" s="127" t="s">
        <v>189</v>
      </c>
      <c r="B113" s="128"/>
      <c r="C113" s="15">
        <v>15302</v>
      </c>
      <c r="D113" s="15">
        <v>11304</v>
      </c>
      <c r="E113" s="15">
        <v>3769</v>
      </c>
      <c r="F113" s="15"/>
      <c r="G113" s="15"/>
      <c r="H113" s="15">
        <v>2533</v>
      </c>
      <c r="I113" s="15">
        <v>5002</v>
      </c>
      <c r="J113" s="15">
        <v>0</v>
      </c>
      <c r="K113" s="15">
        <f t="shared" si="23"/>
        <v>11304</v>
      </c>
      <c r="L113" s="15">
        <f t="shared" si="24"/>
        <v>0</v>
      </c>
      <c r="M113" s="35"/>
      <c r="N113" s="2"/>
    </row>
    <row r="114" spans="1:14" ht="25.5" customHeight="1">
      <c r="A114" s="127" t="s">
        <v>187</v>
      </c>
      <c r="B114" s="128"/>
      <c r="C114" s="15">
        <v>6545</v>
      </c>
      <c r="D114" s="15">
        <v>5545</v>
      </c>
      <c r="E114" s="15">
        <v>4545</v>
      </c>
      <c r="F114" s="15"/>
      <c r="G114" s="15"/>
      <c r="H114" s="15">
        <v>1000</v>
      </c>
      <c r="I114" s="15">
        <v>0</v>
      </c>
      <c r="J114" s="15">
        <v>0</v>
      </c>
      <c r="K114" s="15">
        <f t="shared" si="23"/>
        <v>5545</v>
      </c>
      <c r="L114" s="15">
        <f t="shared" si="24"/>
        <v>0</v>
      </c>
      <c r="M114" s="35"/>
      <c r="N114" s="2"/>
    </row>
    <row r="115" spans="1:14" ht="36.75" customHeight="1">
      <c r="A115" s="127" t="s">
        <v>190</v>
      </c>
      <c r="B115" s="128"/>
      <c r="C115" s="15">
        <v>28000</v>
      </c>
      <c r="D115" s="15">
        <v>42521</v>
      </c>
      <c r="E115" s="15">
        <v>32916</v>
      </c>
      <c r="F115" s="15"/>
      <c r="G115" s="15"/>
      <c r="H115" s="15">
        <v>783</v>
      </c>
      <c r="I115" s="15">
        <v>1000</v>
      </c>
      <c r="J115" s="15">
        <v>8243</v>
      </c>
      <c r="K115" s="15">
        <v>42521</v>
      </c>
      <c r="L115" s="15">
        <f t="shared" si="24"/>
        <v>0</v>
      </c>
      <c r="M115" s="35"/>
      <c r="N115" s="2"/>
    </row>
    <row r="116" spans="1:14" ht="25.5" customHeight="1">
      <c r="A116" s="127" t="s">
        <v>191</v>
      </c>
      <c r="B116" s="128"/>
      <c r="C116" s="15">
        <v>3000</v>
      </c>
      <c r="D116" s="15">
        <v>17037</v>
      </c>
      <c r="E116" s="15">
        <v>3646</v>
      </c>
      <c r="F116" s="15"/>
      <c r="G116" s="15"/>
      <c r="H116" s="15">
        <v>6795</v>
      </c>
      <c r="I116" s="15">
        <v>6596</v>
      </c>
      <c r="J116" s="15">
        <v>0</v>
      </c>
      <c r="K116" s="15">
        <f t="shared" si="23"/>
        <v>17037</v>
      </c>
      <c r="L116" s="15">
        <f t="shared" si="24"/>
        <v>0</v>
      </c>
      <c r="M116" s="35"/>
      <c r="N116" s="2"/>
    </row>
    <row r="117" spans="1:14" ht="25.5" customHeight="1">
      <c r="A117" s="127" t="s">
        <v>43</v>
      </c>
      <c r="B117" s="128"/>
      <c r="C117" s="15">
        <v>0</v>
      </c>
      <c r="D117" s="15">
        <v>14460</v>
      </c>
      <c r="E117" s="15">
        <v>3059</v>
      </c>
      <c r="F117" s="15"/>
      <c r="G117" s="15"/>
      <c r="H117" s="15">
        <v>6401</v>
      </c>
      <c r="I117" s="15">
        <v>5000</v>
      </c>
      <c r="J117" s="15"/>
      <c r="K117" s="15">
        <f t="shared" si="23"/>
        <v>14460</v>
      </c>
      <c r="L117" s="15"/>
      <c r="M117" s="35"/>
      <c r="N117" s="2"/>
    </row>
    <row r="118" spans="1:14" ht="25.5" customHeight="1">
      <c r="A118" s="127" t="s">
        <v>254</v>
      </c>
      <c r="B118" s="128"/>
      <c r="C118" s="15">
        <v>0</v>
      </c>
      <c r="D118" s="15">
        <v>3414</v>
      </c>
      <c r="E118" s="15">
        <v>2946</v>
      </c>
      <c r="F118" s="15"/>
      <c r="G118" s="15"/>
      <c r="H118" s="15">
        <v>468</v>
      </c>
      <c r="I118" s="15">
        <v>0</v>
      </c>
      <c r="J118" s="15">
        <v>0</v>
      </c>
      <c r="K118" s="15">
        <f t="shared" si="23"/>
        <v>3414</v>
      </c>
      <c r="L118" s="15">
        <f t="shared" si="24"/>
        <v>0</v>
      </c>
      <c r="M118" s="35"/>
      <c r="N118" s="2"/>
    </row>
    <row r="119" spans="1:14" ht="25.5" customHeight="1">
      <c r="A119" s="127" t="s">
        <v>43</v>
      </c>
      <c r="B119" s="128"/>
      <c r="C119" s="15">
        <v>0</v>
      </c>
      <c r="D119" s="15">
        <v>2865</v>
      </c>
      <c r="E119" s="15">
        <v>2397</v>
      </c>
      <c r="F119" s="15"/>
      <c r="G119" s="15"/>
      <c r="H119" s="15">
        <v>468</v>
      </c>
      <c r="I119" s="15">
        <v>0</v>
      </c>
      <c r="J119" s="15">
        <v>0</v>
      </c>
      <c r="K119" s="15">
        <f t="shared" si="23"/>
        <v>2865</v>
      </c>
      <c r="L119" s="15">
        <f t="shared" si="24"/>
        <v>0</v>
      </c>
      <c r="M119" s="35"/>
      <c r="N119" s="2"/>
    </row>
    <row r="120" spans="1:14" ht="25.5" customHeight="1">
      <c r="A120" s="127" t="s">
        <v>255</v>
      </c>
      <c r="B120" s="128"/>
      <c r="C120" s="15">
        <v>0</v>
      </c>
      <c r="D120" s="15">
        <v>3806</v>
      </c>
      <c r="E120" s="15">
        <v>0</v>
      </c>
      <c r="F120" s="15"/>
      <c r="G120" s="15"/>
      <c r="H120" s="15">
        <v>0</v>
      </c>
      <c r="I120" s="15">
        <v>3806</v>
      </c>
      <c r="J120" s="15">
        <v>0</v>
      </c>
      <c r="K120" s="15">
        <f t="shared" si="23"/>
        <v>3806</v>
      </c>
      <c r="L120" s="15">
        <f t="shared" si="24"/>
        <v>0</v>
      </c>
      <c r="M120" s="35"/>
      <c r="N120" s="2"/>
    </row>
    <row r="121" spans="1:14" ht="25.5" customHeight="1">
      <c r="A121" s="127" t="s">
        <v>43</v>
      </c>
      <c r="B121" s="128"/>
      <c r="C121" s="15">
        <v>0</v>
      </c>
      <c r="D121" s="15">
        <v>2650</v>
      </c>
      <c r="E121" s="15">
        <v>0</v>
      </c>
      <c r="F121" s="15"/>
      <c r="G121" s="15"/>
      <c r="H121" s="15">
        <v>0</v>
      </c>
      <c r="I121" s="15">
        <v>2650</v>
      </c>
      <c r="J121" s="15">
        <v>0</v>
      </c>
      <c r="K121" s="15">
        <f t="shared" si="23"/>
        <v>2650</v>
      </c>
      <c r="L121" s="15">
        <f t="shared" si="24"/>
        <v>0</v>
      </c>
      <c r="M121" s="35"/>
      <c r="N121" s="2"/>
    </row>
    <row r="122" spans="1:14" ht="26.25" customHeight="1">
      <c r="A122" s="127" t="s">
        <v>131</v>
      </c>
      <c r="B122" s="128"/>
      <c r="C122" s="16">
        <f>C124+C125+C127+C129+C131+C132+C133</f>
        <v>17767</v>
      </c>
      <c r="D122" s="16">
        <f>D124+D125+D127+D129+D131+D132+D133</f>
        <v>5321</v>
      </c>
      <c r="E122" s="16">
        <f>E124+E125+E127+E129+E131+E132+E133</f>
        <v>3291</v>
      </c>
      <c r="F122" s="16">
        <f>SUM(F124:F133)</f>
        <v>0</v>
      </c>
      <c r="G122" s="16">
        <f>SUM(G124:G133)</f>
        <v>0</v>
      </c>
      <c r="H122" s="16">
        <f>H124+H125+H127+H129+H131+H132+H133</f>
        <v>561</v>
      </c>
      <c r="I122" s="16">
        <f>I124+I125+I127+I129+I131+I132+I133</f>
        <v>868</v>
      </c>
      <c r="J122" s="16">
        <f>J124+J125+J127+J129+J131+J132+J133</f>
        <v>281</v>
      </c>
      <c r="K122" s="16">
        <f>K124+K125+K127+K129+K131+K132+K133</f>
        <v>5001</v>
      </c>
      <c r="L122" s="16">
        <f>L124+L125+L127+L129+L131+L132+L133</f>
        <v>-320</v>
      </c>
      <c r="M122" s="35"/>
      <c r="N122" s="2"/>
    </row>
    <row r="123" spans="1:14" ht="15.75" customHeight="1">
      <c r="A123" s="158" t="s">
        <v>85</v>
      </c>
      <c r="B123" s="159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35"/>
      <c r="N123" s="2"/>
    </row>
    <row r="124" spans="1:14" ht="17.25" customHeight="1">
      <c r="A124" s="127" t="s">
        <v>150</v>
      </c>
      <c r="B124" s="128"/>
      <c r="C124" s="113">
        <v>0</v>
      </c>
      <c r="D124" s="113">
        <v>0</v>
      </c>
      <c r="E124" s="113">
        <v>0</v>
      </c>
      <c r="F124" s="113"/>
      <c r="G124" s="113"/>
      <c r="H124" s="113">
        <v>0</v>
      </c>
      <c r="I124" s="113">
        <v>0</v>
      </c>
      <c r="J124" s="113">
        <v>0</v>
      </c>
      <c r="K124" s="113">
        <f aca="true" t="shared" si="25" ref="K124:K133">SUM(E124:J124)</f>
        <v>0</v>
      </c>
      <c r="L124" s="113">
        <f aca="true" t="shared" si="26" ref="L124:L133">K124-D124</f>
        <v>0</v>
      </c>
      <c r="M124" s="35"/>
      <c r="N124" s="2"/>
    </row>
    <row r="125" spans="1:14" ht="25.5" customHeight="1">
      <c r="A125" s="127" t="s">
        <v>214</v>
      </c>
      <c r="B125" s="128"/>
      <c r="C125" s="113">
        <v>2420</v>
      </c>
      <c r="D125" s="113">
        <v>1841</v>
      </c>
      <c r="E125" s="113">
        <v>1243</v>
      </c>
      <c r="F125" s="113"/>
      <c r="G125" s="113"/>
      <c r="H125" s="113">
        <v>0</v>
      </c>
      <c r="I125" s="113">
        <v>317</v>
      </c>
      <c r="J125" s="113">
        <v>281</v>
      </c>
      <c r="K125" s="113">
        <f t="shared" si="25"/>
        <v>1841</v>
      </c>
      <c r="L125" s="113">
        <v>0</v>
      </c>
      <c r="M125" s="35"/>
      <c r="N125" s="2"/>
    </row>
    <row r="126" spans="1:14" ht="17.25" customHeight="1">
      <c r="A126" s="127" t="s">
        <v>149</v>
      </c>
      <c r="B126" s="128"/>
      <c r="C126" s="113">
        <v>0</v>
      </c>
      <c r="D126" s="113">
        <v>0</v>
      </c>
      <c r="E126" s="113">
        <v>0</v>
      </c>
      <c r="F126" s="113"/>
      <c r="G126" s="113"/>
      <c r="H126" s="113">
        <v>0</v>
      </c>
      <c r="I126" s="113">
        <v>0</v>
      </c>
      <c r="J126" s="113">
        <v>0</v>
      </c>
      <c r="K126" s="113">
        <f t="shared" si="25"/>
        <v>0</v>
      </c>
      <c r="L126" s="113"/>
      <c r="M126" s="35"/>
      <c r="N126" s="2"/>
    </row>
    <row r="127" spans="1:14" ht="25.5" customHeight="1">
      <c r="A127" s="127" t="s">
        <v>215</v>
      </c>
      <c r="B127" s="128"/>
      <c r="C127" s="113">
        <v>0</v>
      </c>
      <c r="D127" s="113">
        <v>0</v>
      </c>
      <c r="E127" s="113">
        <v>0</v>
      </c>
      <c r="F127" s="113"/>
      <c r="G127" s="113"/>
      <c r="H127" s="113">
        <v>0</v>
      </c>
      <c r="I127" s="113">
        <v>0</v>
      </c>
      <c r="J127" s="113">
        <v>0</v>
      </c>
      <c r="K127" s="113">
        <f t="shared" si="25"/>
        <v>0</v>
      </c>
      <c r="L127" s="113">
        <v>0</v>
      </c>
      <c r="M127" s="35"/>
      <c r="N127" s="2"/>
    </row>
    <row r="128" spans="1:14" ht="17.25" customHeight="1">
      <c r="A128" s="127" t="s">
        <v>149</v>
      </c>
      <c r="B128" s="128"/>
      <c r="C128" s="113">
        <v>0</v>
      </c>
      <c r="D128" s="113">
        <v>0</v>
      </c>
      <c r="E128" s="113">
        <v>0</v>
      </c>
      <c r="F128" s="113"/>
      <c r="G128" s="113"/>
      <c r="H128" s="113">
        <v>0</v>
      </c>
      <c r="I128" s="113">
        <v>0</v>
      </c>
      <c r="J128" s="113">
        <v>0</v>
      </c>
      <c r="K128" s="113">
        <f t="shared" si="25"/>
        <v>0</v>
      </c>
      <c r="L128" s="113">
        <v>0</v>
      </c>
      <c r="M128" s="35"/>
      <c r="N128" s="2"/>
    </row>
    <row r="129" spans="1:14" ht="17.25" customHeight="1">
      <c r="A129" s="127" t="s">
        <v>151</v>
      </c>
      <c r="B129" s="128"/>
      <c r="C129" s="15">
        <v>11867</v>
      </c>
      <c r="D129" s="15">
        <v>0</v>
      </c>
      <c r="E129" s="15">
        <v>0</v>
      </c>
      <c r="F129" s="15"/>
      <c r="G129" s="15"/>
      <c r="H129" s="15">
        <v>0</v>
      </c>
      <c r="I129" s="15">
        <v>0</v>
      </c>
      <c r="J129" s="15"/>
      <c r="K129" s="38">
        <f t="shared" si="25"/>
        <v>0</v>
      </c>
      <c r="L129" s="38">
        <f t="shared" si="26"/>
        <v>0</v>
      </c>
      <c r="M129" s="35"/>
      <c r="N129" s="2"/>
    </row>
    <row r="130" spans="1:14" ht="17.25" customHeight="1">
      <c r="A130" s="127" t="s">
        <v>149</v>
      </c>
      <c r="B130" s="128"/>
      <c r="C130" s="15">
        <v>0</v>
      </c>
      <c r="D130" s="15">
        <v>0</v>
      </c>
      <c r="E130" s="15">
        <v>0</v>
      </c>
      <c r="F130" s="15"/>
      <c r="G130" s="15"/>
      <c r="H130" s="15">
        <v>0</v>
      </c>
      <c r="I130" s="15">
        <v>0</v>
      </c>
      <c r="J130" s="15"/>
      <c r="K130" s="38">
        <f t="shared" si="25"/>
        <v>0</v>
      </c>
      <c r="L130" s="38">
        <f t="shared" si="26"/>
        <v>0</v>
      </c>
      <c r="M130" s="35"/>
      <c r="N130" s="2"/>
    </row>
    <row r="131" spans="1:14" s="23" customFormat="1" ht="30.75" customHeight="1">
      <c r="A131" s="127" t="s">
        <v>175</v>
      </c>
      <c r="B131" s="128"/>
      <c r="C131" s="15">
        <v>1350</v>
      </c>
      <c r="D131" s="15">
        <v>1809</v>
      </c>
      <c r="E131" s="15">
        <v>1511</v>
      </c>
      <c r="F131" s="16"/>
      <c r="G131" s="16"/>
      <c r="H131" s="15">
        <v>0</v>
      </c>
      <c r="I131" s="15">
        <v>298</v>
      </c>
      <c r="J131" s="15">
        <v>0</v>
      </c>
      <c r="K131" s="38">
        <f t="shared" si="25"/>
        <v>1809</v>
      </c>
      <c r="L131" s="38">
        <f t="shared" si="26"/>
        <v>0</v>
      </c>
      <c r="M131" s="7"/>
      <c r="N131" s="22"/>
    </row>
    <row r="132" spans="1:14" s="23" customFormat="1" ht="23.25" customHeight="1">
      <c r="A132" s="127" t="s">
        <v>176</v>
      </c>
      <c r="B132" s="128"/>
      <c r="C132" s="15">
        <v>800</v>
      </c>
      <c r="D132" s="15">
        <v>800</v>
      </c>
      <c r="E132" s="15">
        <v>297</v>
      </c>
      <c r="F132" s="16"/>
      <c r="G132" s="16"/>
      <c r="H132" s="15">
        <v>200</v>
      </c>
      <c r="I132" s="15">
        <v>253</v>
      </c>
      <c r="J132" s="15">
        <v>0</v>
      </c>
      <c r="K132" s="38">
        <f t="shared" si="25"/>
        <v>750</v>
      </c>
      <c r="L132" s="38">
        <f t="shared" si="26"/>
        <v>-50</v>
      </c>
      <c r="M132" s="7"/>
      <c r="N132" s="22"/>
    </row>
    <row r="133" spans="1:14" s="23" customFormat="1" ht="23.25" customHeight="1">
      <c r="A133" s="127" t="s">
        <v>177</v>
      </c>
      <c r="B133" s="128"/>
      <c r="C133" s="15">
        <v>1330</v>
      </c>
      <c r="D133" s="15">
        <v>871</v>
      </c>
      <c r="E133" s="15">
        <v>240</v>
      </c>
      <c r="F133" s="16"/>
      <c r="G133" s="16"/>
      <c r="H133" s="15">
        <v>361</v>
      </c>
      <c r="I133" s="15">
        <v>0</v>
      </c>
      <c r="J133" s="15">
        <v>0</v>
      </c>
      <c r="K133" s="38">
        <f t="shared" si="25"/>
        <v>601</v>
      </c>
      <c r="L133" s="38">
        <f t="shared" si="26"/>
        <v>-270</v>
      </c>
      <c r="M133" s="7"/>
      <c r="N133" s="22"/>
    </row>
    <row r="134" spans="1:14" ht="29.25" customHeight="1">
      <c r="A134" s="127" t="s">
        <v>132</v>
      </c>
      <c r="B134" s="128"/>
      <c r="C134" s="16">
        <f aca="true" t="shared" si="27" ref="C134:L134">SUM(C136:C145)</f>
        <v>11406</v>
      </c>
      <c r="D134" s="16">
        <f t="shared" si="27"/>
        <v>11047</v>
      </c>
      <c r="E134" s="16">
        <f t="shared" si="27"/>
        <v>6270</v>
      </c>
      <c r="F134" s="16">
        <f t="shared" si="27"/>
        <v>0</v>
      </c>
      <c r="G134" s="16">
        <f t="shared" si="27"/>
        <v>0</v>
      </c>
      <c r="H134" s="16">
        <f t="shared" si="27"/>
        <v>840</v>
      </c>
      <c r="I134" s="16">
        <f t="shared" si="27"/>
        <v>840</v>
      </c>
      <c r="J134" s="16">
        <f t="shared" si="27"/>
        <v>2039</v>
      </c>
      <c r="K134" s="16">
        <f t="shared" si="27"/>
        <v>9989</v>
      </c>
      <c r="L134" s="16">
        <f t="shared" si="27"/>
        <v>-1058</v>
      </c>
      <c r="M134" s="35"/>
      <c r="N134" s="2"/>
    </row>
    <row r="135" spans="1:14" ht="12" customHeight="1">
      <c r="A135" s="121" t="s">
        <v>26</v>
      </c>
      <c r="B135" s="122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35"/>
      <c r="N135" s="2"/>
    </row>
    <row r="136" spans="1:14" ht="25.5" customHeight="1">
      <c r="A136" s="127" t="s">
        <v>142</v>
      </c>
      <c r="B136" s="128"/>
      <c r="C136" s="15">
        <v>7637</v>
      </c>
      <c r="D136" s="15">
        <v>7538</v>
      </c>
      <c r="E136" s="15">
        <v>5600</v>
      </c>
      <c r="F136" s="15"/>
      <c r="G136" s="15"/>
      <c r="H136" s="15">
        <v>742</v>
      </c>
      <c r="I136" s="15">
        <v>742</v>
      </c>
      <c r="J136" s="15">
        <v>742</v>
      </c>
      <c r="K136" s="15">
        <f>E136+H136+I136+J136</f>
        <v>7826</v>
      </c>
      <c r="L136" s="15">
        <f>K136-D136</f>
        <v>288</v>
      </c>
      <c r="M136" s="62"/>
      <c r="N136" s="2"/>
    </row>
    <row r="137" spans="1:14" ht="24.75" customHeight="1">
      <c r="A137" s="127" t="s">
        <v>173</v>
      </c>
      <c r="B137" s="128"/>
      <c r="C137" s="15">
        <v>100</v>
      </c>
      <c r="D137" s="15">
        <v>0</v>
      </c>
      <c r="E137" s="15">
        <v>0</v>
      </c>
      <c r="F137" s="15"/>
      <c r="G137" s="15"/>
      <c r="H137" s="15">
        <v>0</v>
      </c>
      <c r="I137" s="15">
        <v>0</v>
      </c>
      <c r="J137" s="15">
        <v>0</v>
      </c>
      <c r="K137" s="15">
        <f>E137+H137+I137+J137</f>
        <v>0</v>
      </c>
      <c r="L137" s="15">
        <f>K137-D137</f>
        <v>0</v>
      </c>
      <c r="M137" s="35"/>
      <c r="N137" s="2"/>
    </row>
    <row r="138" spans="1:14" ht="27.75" customHeight="1">
      <c r="A138" s="127" t="s">
        <v>217</v>
      </c>
      <c r="B138" s="128"/>
      <c r="C138" s="15">
        <v>1000</v>
      </c>
      <c r="D138" s="15">
        <v>1099</v>
      </c>
      <c r="E138" s="15">
        <v>0</v>
      </c>
      <c r="F138" s="15"/>
      <c r="G138" s="15"/>
      <c r="H138" s="15">
        <v>0</v>
      </c>
      <c r="I138" s="15">
        <v>0</v>
      </c>
      <c r="J138" s="15">
        <v>0</v>
      </c>
      <c r="K138" s="15">
        <f aca="true" t="shared" si="28" ref="K138:K145">E138+H138+I138+J138</f>
        <v>0</v>
      </c>
      <c r="L138" s="15">
        <f aca="true" t="shared" si="29" ref="L138:L145">K138-D138</f>
        <v>-1099</v>
      </c>
      <c r="M138" s="35"/>
      <c r="N138" s="2"/>
    </row>
    <row r="139" spans="1:14" ht="38.25" customHeight="1">
      <c r="A139" s="127" t="s">
        <v>184</v>
      </c>
      <c r="B139" s="128"/>
      <c r="C139" s="15">
        <v>478</v>
      </c>
      <c r="D139" s="15">
        <v>478</v>
      </c>
      <c r="E139" s="15">
        <v>253</v>
      </c>
      <c r="F139" s="15"/>
      <c r="G139" s="15"/>
      <c r="H139" s="15">
        <v>56</v>
      </c>
      <c r="I139" s="15">
        <v>56</v>
      </c>
      <c r="J139" s="15">
        <v>113</v>
      </c>
      <c r="K139" s="15">
        <f t="shared" si="28"/>
        <v>478</v>
      </c>
      <c r="L139" s="15">
        <f t="shared" si="29"/>
        <v>0</v>
      </c>
      <c r="M139" s="35"/>
      <c r="N139" s="2"/>
    </row>
    <row r="140" spans="1:14" ht="39" customHeight="1">
      <c r="A140" s="123" t="s">
        <v>180</v>
      </c>
      <c r="B140" s="124"/>
      <c r="C140" s="87">
        <v>478</v>
      </c>
      <c r="D140" s="87">
        <v>478</v>
      </c>
      <c r="E140" s="87">
        <v>310</v>
      </c>
      <c r="F140" s="87"/>
      <c r="G140" s="87"/>
      <c r="H140" s="87">
        <v>42</v>
      </c>
      <c r="I140" s="87">
        <v>42</v>
      </c>
      <c r="J140" s="87">
        <v>84</v>
      </c>
      <c r="K140" s="87">
        <f t="shared" si="28"/>
        <v>478</v>
      </c>
      <c r="L140" s="87">
        <f t="shared" si="29"/>
        <v>0</v>
      </c>
      <c r="M140" s="88"/>
      <c r="N140" s="2"/>
    </row>
    <row r="141" spans="1:14" ht="37.5" customHeight="1">
      <c r="A141" s="127" t="s">
        <v>183</v>
      </c>
      <c r="B141" s="128"/>
      <c r="C141" s="87">
        <v>0</v>
      </c>
      <c r="D141" s="87">
        <v>0</v>
      </c>
      <c r="E141" s="87">
        <v>0</v>
      </c>
      <c r="F141" s="87"/>
      <c r="G141" s="87"/>
      <c r="H141" s="87">
        <v>0</v>
      </c>
      <c r="I141" s="87">
        <v>0</v>
      </c>
      <c r="J141" s="87">
        <v>0</v>
      </c>
      <c r="K141" s="87">
        <f t="shared" si="28"/>
        <v>0</v>
      </c>
      <c r="L141" s="87">
        <f t="shared" si="29"/>
        <v>0</v>
      </c>
      <c r="M141" s="88"/>
      <c r="N141" s="2"/>
    </row>
    <row r="142" spans="1:14" ht="39.75" customHeight="1">
      <c r="A142" s="127" t="s">
        <v>182</v>
      </c>
      <c r="B142" s="128"/>
      <c r="C142" s="15">
        <v>493</v>
      </c>
      <c r="D142" s="15">
        <v>274</v>
      </c>
      <c r="E142" s="15">
        <v>27</v>
      </c>
      <c r="F142" s="15"/>
      <c r="G142" s="15"/>
      <c r="H142" s="15">
        <v>0</v>
      </c>
      <c r="I142" s="15">
        <v>0</v>
      </c>
      <c r="J142" s="15">
        <v>0</v>
      </c>
      <c r="K142" s="15">
        <f t="shared" si="28"/>
        <v>27</v>
      </c>
      <c r="L142" s="15">
        <f t="shared" si="29"/>
        <v>-247</v>
      </c>
      <c r="M142" s="13"/>
      <c r="N142" s="2"/>
    </row>
    <row r="143" spans="1:14" ht="22.5" customHeight="1">
      <c r="A143" s="127" t="s">
        <v>178</v>
      </c>
      <c r="B143" s="128"/>
      <c r="C143" s="15">
        <v>120</v>
      </c>
      <c r="D143" s="15">
        <v>80</v>
      </c>
      <c r="E143" s="15">
        <v>80</v>
      </c>
      <c r="F143" s="15"/>
      <c r="G143" s="15"/>
      <c r="H143" s="15">
        <v>0</v>
      </c>
      <c r="I143" s="15">
        <v>0</v>
      </c>
      <c r="J143" s="15">
        <v>0</v>
      </c>
      <c r="K143" s="15">
        <f t="shared" si="28"/>
        <v>80</v>
      </c>
      <c r="L143" s="15">
        <f t="shared" si="29"/>
        <v>0</v>
      </c>
      <c r="M143" s="35"/>
      <c r="N143" s="2"/>
    </row>
    <row r="144" spans="1:14" ht="27.75" customHeight="1">
      <c r="A144" s="127" t="s">
        <v>216</v>
      </c>
      <c r="B144" s="128"/>
      <c r="C144" s="15">
        <v>100</v>
      </c>
      <c r="D144" s="15">
        <v>100</v>
      </c>
      <c r="E144" s="15">
        <v>0</v>
      </c>
      <c r="F144" s="15"/>
      <c r="G144" s="15"/>
      <c r="H144" s="15">
        <v>0</v>
      </c>
      <c r="I144" s="15"/>
      <c r="J144" s="15">
        <v>100</v>
      </c>
      <c r="K144" s="15">
        <f t="shared" si="28"/>
        <v>100</v>
      </c>
      <c r="L144" s="15">
        <f t="shared" si="29"/>
        <v>0</v>
      </c>
      <c r="M144" s="35"/>
      <c r="N144" s="2"/>
    </row>
    <row r="145" spans="1:14" ht="27" customHeight="1">
      <c r="A145" s="127" t="s">
        <v>179</v>
      </c>
      <c r="B145" s="128"/>
      <c r="C145" s="15">
        <v>1000</v>
      </c>
      <c r="D145" s="15">
        <v>1000</v>
      </c>
      <c r="E145" s="15">
        <v>0</v>
      </c>
      <c r="F145" s="15"/>
      <c r="G145" s="15"/>
      <c r="H145" s="15">
        <v>0</v>
      </c>
      <c r="I145" s="15">
        <v>0</v>
      </c>
      <c r="J145" s="15">
        <v>1000</v>
      </c>
      <c r="K145" s="15">
        <f t="shared" si="28"/>
        <v>1000</v>
      </c>
      <c r="L145" s="15">
        <f t="shared" si="29"/>
        <v>0</v>
      </c>
      <c r="M145" s="13"/>
      <c r="N145" s="2"/>
    </row>
    <row r="146" spans="1:14" ht="15">
      <c r="A146" s="129" t="s">
        <v>10</v>
      </c>
      <c r="B146" s="130"/>
      <c r="C146" s="14">
        <f>C148+C156+C168+C199</f>
        <v>630292</v>
      </c>
      <c r="D146" s="14">
        <f>D148+D156+D168+D199</f>
        <v>1024764</v>
      </c>
      <c r="E146" s="14">
        <f>E148+E156+E168+E199</f>
        <v>344757</v>
      </c>
      <c r="F146" s="14">
        <f>F148+F156+F168+F199-F152-F175-F177-F179</f>
        <v>0</v>
      </c>
      <c r="G146" s="14">
        <f>G148+G156+G168+G199-G152-G175-G177-G179</f>
        <v>0</v>
      </c>
      <c r="H146" s="14">
        <f>H148+H156+H168+H199</f>
        <v>104378</v>
      </c>
      <c r="I146" s="14">
        <f>I148+I156+I168+I199</f>
        <v>106456</v>
      </c>
      <c r="J146" s="14">
        <f>J148+J156+J168+J199</f>
        <v>473174</v>
      </c>
      <c r="K146" s="14">
        <f>K148+K156+K168+K199</f>
        <v>1028765</v>
      </c>
      <c r="L146" s="14">
        <f>L148+L156+L168+L199</f>
        <v>4001</v>
      </c>
      <c r="M146" s="9"/>
      <c r="N146" s="2"/>
    </row>
    <row r="147" spans="1:14" ht="11.25" customHeight="1">
      <c r="A147" s="121" t="s">
        <v>7</v>
      </c>
      <c r="B147" s="122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63"/>
      <c r="N147" s="2"/>
    </row>
    <row r="148" spans="1:14" ht="36.75" customHeight="1">
      <c r="A148" s="100" t="s">
        <v>36</v>
      </c>
      <c r="B148" s="101"/>
      <c r="C148" s="45">
        <f>C150+C151+C153+C154+C155</f>
        <v>15088</v>
      </c>
      <c r="D148" s="45">
        <f>D150+D151+D153+D155</f>
        <v>27083</v>
      </c>
      <c r="E148" s="45">
        <f>E150+E151+E153+E154+E155</f>
        <v>5822</v>
      </c>
      <c r="F148" s="45">
        <f>SUM(F150:F154)</f>
        <v>0</v>
      </c>
      <c r="G148" s="45">
        <f>SUM(G150:G154)</f>
        <v>0</v>
      </c>
      <c r="H148" s="45">
        <f>H150+H151+H153+H154+H155</f>
        <v>759</v>
      </c>
      <c r="I148" s="45">
        <f>I150+I151+I153+I154+I155</f>
        <v>4759</v>
      </c>
      <c r="J148" s="45">
        <f>J150+J151+J153+J155</f>
        <v>15743</v>
      </c>
      <c r="K148" s="45">
        <f>K150+K151+K153+K155</f>
        <v>27083</v>
      </c>
      <c r="L148" s="45">
        <f>L150+L151+L153+L154+L155</f>
        <v>0</v>
      </c>
      <c r="M148" s="59"/>
      <c r="N148" s="2"/>
    </row>
    <row r="149" spans="1:14" ht="14.25" customHeight="1">
      <c r="A149" s="131" t="s">
        <v>26</v>
      </c>
      <c r="B149" s="132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59"/>
      <c r="N149" s="2"/>
    </row>
    <row r="150" spans="1:14" ht="21" customHeight="1">
      <c r="A150" s="127" t="s">
        <v>119</v>
      </c>
      <c r="B150" s="128"/>
      <c r="C150" s="15">
        <v>9000</v>
      </c>
      <c r="D150" s="15">
        <v>9000</v>
      </c>
      <c r="E150" s="15">
        <v>5795</v>
      </c>
      <c r="F150" s="15"/>
      <c r="G150" s="15"/>
      <c r="H150" s="15">
        <v>735</v>
      </c>
      <c r="I150" s="15">
        <v>735</v>
      </c>
      <c r="J150" s="15">
        <v>1735</v>
      </c>
      <c r="K150" s="15">
        <f aca="true" t="shared" si="30" ref="K150:K155">SUM(E150:J150)</f>
        <v>9000</v>
      </c>
      <c r="L150" s="20">
        <f>K150-D150</f>
        <v>0</v>
      </c>
      <c r="M150" s="60"/>
      <c r="N150" s="2"/>
    </row>
    <row r="151" spans="1:14" ht="23.25" customHeight="1">
      <c r="A151" s="127" t="s">
        <v>192</v>
      </c>
      <c r="B151" s="128"/>
      <c r="C151" s="15">
        <v>4788</v>
      </c>
      <c r="D151" s="15">
        <v>5700</v>
      </c>
      <c r="E151" s="15">
        <v>0</v>
      </c>
      <c r="F151" s="15"/>
      <c r="G151" s="15"/>
      <c r="H151" s="15">
        <v>0</v>
      </c>
      <c r="I151" s="15">
        <v>4000</v>
      </c>
      <c r="J151" s="15">
        <v>1700</v>
      </c>
      <c r="K151" s="15">
        <f t="shared" si="30"/>
        <v>5700</v>
      </c>
      <c r="L151" s="20">
        <f>K151-D151</f>
        <v>0</v>
      </c>
      <c r="M151" s="59"/>
      <c r="N151" s="2"/>
    </row>
    <row r="152" spans="1:14" ht="23.25" customHeight="1">
      <c r="A152" s="125" t="s">
        <v>204</v>
      </c>
      <c r="B152" s="126"/>
      <c r="C152" s="15">
        <v>4017</v>
      </c>
      <c r="D152" s="15">
        <v>4782</v>
      </c>
      <c r="E152" s="15">
        <v>0</v>
      </c>
      <c r="F152" s="15"/>
      <c r="G152" s="15"/>
      <c r="H152" s="15">
        <v>0</v>
      </c>
      <c r="I152" s="15">
        <v>3356</v>
      </c>
      <c r="J152" s="15">
        <v>1426</v>
      </c>
      <c r="K152" s="15">
        <f t="shared" si="30"/>
        <v>4782</v>
      </c>
      <c r="L152" s="20"/>
      <c r="M152" s="59"/>
      <c r="N152" s="2"/>
    </row>
    <row r="153" spans="1:14" ht="24" customHeight="1">
      <c r="A153" s="127" t="s">
        <v>193</v>
      </c>
      <c r="B153" s="128"/>
      <c r="C153" s="15">
        <v>1200</v>
      </c>
      <c r="D153" s="15">
        <v>12283</v>
      </c>
      <c r="E153" s="15">
        <v>0</v>
      </c>
      <c r="F153" s="15"/>
      <c r="G153" s="15"/>
      <c r="H153" s="15">
        <v>0</v>
      </c>
      <c r="I153" s="15">
        <v>0</v>
      </c>
      <c r="J153" s="15">
        <v>12283</v>
      </c>
      <c r="K153" s="15">
        <f t="shared" si="30"/>
        <v>12283</v>
      </c>
      <c r="L153" s="20">
        <f>K153-D153</f>
        <v>0</v>
      </c>
      <c r="M153" s="60"/>
      <c r="N153" s="2"/>
    </row>
    <row r="154" spans="1:14" ht="30" customHeight="1">
      <c r="A154" s="127" t="s">
        <v>194</v>
      </c>
      <c r="B154" s="128"/>
      <c r="C154" s="15">
        <v>0</v>
      </c>
      <c r="D154" s="15">
        <v>12283</v>
      </c>
      <c r="E154" s="15">
        <v>0</v>
      </c>
      <c r="F154" s="15"/>
      <c r="G154" s="15"/>
      <c r="H154" s="15">
        <v>0</v>
      </c>
      <c r="I154" s="15">
        <v>0</v>
      </c>
      <c r="J154" s="15">
        <v>12283</v>
      </c>
      <c r="K154" s="15">
        <f t="shared" si="30"/>
        <v>12283</v>
      </c>
      <c r="L154" s="20">
        <f>K154-D154</f>
        <v>0</v>
      </c>
      <c r="M154" s="59"/>
      <c r="N154" s="2"/>
    </row>
    <row r="155" spans="1:14" ht="30" customHeight="1">
      <c r="A155" s="127" t="s">
        <v>195</v>
      </c>
      <c r="B155" s="128"/>
      <c r="C155" s="15">
        <v>100</v>
      </c>
      <c r="D155" s="15">
        <v>100</v>
      </c>
      <c r="E155" s="15">
        <v>27</v>
      </c>
      <c r="F155" s="15"/>
      <c r="G155" s="15"/>
      <c r="H155" s="15">
        <v>24</v>
      </c>
      <c r="I155" s="15">
        <v>24</v>
      </c>
      <c r="J155" s="15">
        <v>25</v>
      </c>
      <c r="K155" s="15">
        <f t="shared" si="30"/>
        <v>100</v>
      </c>
      <c r="L155" s="20">
        <f>K155-D155</f>
        <v>0</v>
      </c>
      <c r="M155" s="59"/>
      <c r="N155" s="2"/>
    </row>
    <row r="156" spans="1:14" ht="16.5" customHeight="1">
      <c r="A156" s="133" t="s">
        <v>37</v>
      </c>
      <c r="B156" s="134"/>
      <c r="C156" s="45">
        <f>C157+C159+C161+C163+C165+C167</f>
        <v>124581</v>
      </c>
      <c r="D156" s="45">
        <f>D157+D159+D161+D163+D165+D167</f>
        <v>301584</v>
      </c>
      <c r="E156" s="45">
        <f aca="true" t="shared" si="31" ref="E156:J156">E157+E159+E161+E163+E165+E167</f>
        <v>13280</v>
      </c>
      <c r="F156" s="45">
        <f t="shared" si="31"/>
        <v>0</v>
      </c>
      <c r="G156" s="45">
        <f t="shared" si="31"/>
        <v>0</v>
      </c>
      <c r="H156" s="45">
        <f t="shared" si="31"/>
        <v>933</v>
      </c>
      <c r="I156" s="45">
        <f t="shared" si="31"/>
        <v>9136</v>
      </c>
      <c r="J156" s="45">
        <f t="shared" si="31"/>
        <v>278235</v>
      </c>
      <c r="K156" s="16">
        <f aca="true" t="shared" si="32" ref="K156:K166">SUM(E156:J156)</f>
        <v>301584</v>
      </c>
      <c r="L156" s="45">
        <f>SUM(L157:L167)</f>
        <v>0</v>
      </c>
      <c r="M156" s="7"/>
      <c r="N156" s="2"/>
    </row>
    <row r="157" spans="1:14" ht="36" customHeight="1">
      <c r="A157" s="127" t="s">
        <v>196</v>
      </c>
      <c r="B157" s="128"/>
      <c r="C157" s="15">
        <v>0</v>
      </c>
      <c r="D157" s="15">
        <v>24780</v>
      </c>
      <c r="E157" s="15">
        <v>0</v>
      </c>
      <c r="F157" s="15"/>
      <c r="G157" s="15"/>
      <c r="H157" s="15">
        <v>0</v>
      </c>
      <c r="I157" s="15">
        <v>0</v>
      </c>
      <c r="J157" s="15">
        <v>24780</v>
      </c>
      <c r="K157" s="15">
        <f t="shared" si="32"/>
        <v>24780</v>
      </c>
      <c r="L157" s="15">
        <f>K157-D157</f>
        <v>0</v>
      </c>
      <c r="M157" s="7"/>
      <c r="N157" s="2"/>
    </row>
    <row r="158" spans="1:14" ht="36" customHeight="1">
      <c r="A158" s="125" t="s">
        <v>204</v>
      </c>
      <c r="B158" s="126"/>
      <c r="C158" s="15">
        <v>0</v>
      </c>
      <c r="D158" s="15">
        <v>20790</v>
      </c>
      <c r="E158" s="15">
        <v>0</v>
      </c>
      <c r="F158" s="15"/>
      <c r="G158" s="15"/>
      <c r="H158" s="15">
        <v>0</v>
      </c>
      <c r="I158" s="15">
        <v>0</v>
      </c>
      <c r="J158" s="15">
        <v>20790</v>
      </c>
      <c r="K158" s="15">
        <f t="shared" si="32"/>
        <v>20790</v>
      </c>
      <c r="L158" s="15">
        <f>K158-D158</f>
        <v>0</v>
      </c>
      <c r="M158" s="7"/>
      <c r="N158" s="2"/>
    </row>
    <row r="159" spans="1:14" ht="24" customHeight="1">
      <c r="A159" s="127" t="s">
        <v>197</v>
      </c>
      <c r="B159" s="128"/>
      <c r="C159" s="15">
        <v>6098</v>
      </c>
      <c r="D159" s="15">
        <v>6098</v>
      </c>
      <c r="E159" s="15">
        <v>6098</v>
      </c>
      <c r="F159" s="15"/>
      <c r="G159" s="15"/>
      <c r="H159" s="15">
        <v>0</v>
      </c>
      <c r="I159" s="15">
        <v>0</v>
      </c>
      <c r="J159" s="15">
        <v>0</v>
      </c>
      <c r="K159" s="15">
        <f t="shared" si="32"/>
        <v>6098</v>
      </c>
      <c r="L159" s="15">
        <f>K159-D159</f>
        <v>0</v>
      </c>
      <c r="M159" s="7"/>
      <c r="N159" s="2"/>
    </row>
    <row r="160" spans="1:14" ht="24" customHeight="1">
      <c r="A160" s="125" t="s">
        <v>204</v>
      </c>
      <c r="B160" s="126"/>
      <c r="C160" s="15">
        <v>5498</v>
      </c>
      <c r="D160" s="15">
        <v>5498</v>
      </c>
      <c r="E160" s="15">
        <v>5498</v>
      </c>
      <c r="F160" s="15"/>
      <c r="G160" s="15"/>
      <c r="H160" s="15">
        <v>0</v>
      </c>
      <c r="I160" s="15">
        <v>0</v>
      </c>
      <c r="J160" s="15">
        <v>0</v>
      </c>
      <c r="K160" s="15">
        <f t="shared" si="32"/>
        <v>5498</v>
      </c>
      <c r="L160" s="15">
        <f>K160-D160</f>
        <v>0</v>
      </c>
      <c r="M160" s="7"/>
      <c r="N160" s="2"/>
    </row>
    <row r="161" spans="1:14" ht="24" customHeight="1">
      <c r="A161" s="125" t="s">
        <v>272</v>
      </c>
      <c r="B161" s="126"/>
      <c r="C161" s="15">
        <v>113203</v>
      </c>
      <c r="D161" s="15">
        <v>218271</v>
      </c>
      <c r="E161" s="15">
        <v>0</v>
      </c>
      <c r="F161" s="15"/>
      <c r="G161" s="15"/>
      <c r="H161" s="15"/>
      <c r="I161" s="15"/>
      <c r="J161" s="15">
        <v>218271</v>
      </c>
      <c r="K161" s="15">
        <f t="shared" si="32"/>
        <v>218271</v>
      </c>
      <c r="L161" s="37">
        <f aca="true" t="shared" si="33" ref="L161:L166">K161-D161</f>
        <v>0</v>
      </c>
      <c r="M161" s="7"/>
      <c r="N161" s="2"/>
    </row>
    <row r="162" spans="1:14" ht="24" customHeight="1">
      <c r="A162" s="125" t="s">
        <v>204</v>
      </c>
      <c r="B162" s="126"/>
      <c r="C162" s="15"/>
      <c r="D162" s="15">
        <v>200369</v>
      </c>
      <c r="E162" s="15">
        <v>0</v>
      </c>
      <c r="F162" s="15"/>
      <c r="G162" s="15"/>
      <c r="H162" s="15"/>
      <c r="I162" s="15"/>
      <c r="J162" s="15">
        <v>200369</v>
      </c>
      <c r="K162" s="15">
        <f t="shared" si="32"/>
        <v>200369</v>
      </c>
      <c r="L162" s="37">
        <f t="shared" si="33"/>
        <v>0</v>
      </c>
      <c r="M162" s="7"/>
      <c r="N162" s="2"/>
    </row>
    <row r="163" spans="1:14" ht="24" customHeight="1">
      <c r="A163" s="125" t="s">
        <v>259</v>
      </c>
      <c r="B163" s="126"/>
      <c r="C163" s="15">
        <v>0</v>
      </c>
      <c r="D163" s="15">
        <v>12171</v>
      </c>
      <c r="E163" s="15">
        <v>4035</v>
      </c>
      <c r="F163" s="15"/>
      <c r="G163" s="15"/>
      <c r="H163" s="15"/>
      <c r="I163" s="15">
        <v>8136</v>
      </c>
      <c r="J163" s="15"/>
      <c r="K163" s="15">
        <f t="shared" si="32"/>
        <v>12171</v>
      </c>
      <c r="L163" s="37">
        <f t="shared" si="33"/>
        <v>0</v>
      </c>
      <c r="M163" s="7"/>
      <c r="N163" s="2"/>
    </row>
    <row r="164" spans="1:14" ht="24" customHeight="1">
      <c r="A164" s="125" t="s">
        <v>204</v>
      </c>
      <c r="B164" s="126"/>
      <c r="C164" s="15">
        <v>0</v>
      </c>
      <c r="D164" s="15">
        <v>6140</v>
      </c>
      <c r="E164" s="15">
        <v>0</v>
      </c>
      <c r="F164" s="15"/>
      <c r="G164" s="15"/>
      <c r="H164" s="15"/>
      <c r="I164" s="15">
        <v>6140</v>
      </c>
      <c r="J164" s="15"/>
      <c r="K164" s="15">
        <f t="shared" si="32"/>
        <v>6140</v>
      </c>
      <c r="L164" s="37">
        <f t="shared" si="33"/>
        <v>0</v>
      </c>
      <c r="M164" s="7"/>
      <c r="N164" s="2"/>
    </row>
    <row r="165" spans="1:14" ht="24" customHeight="1">
      <c r="A165" s="125" t="s">
        <v>273</v>
      </c>
      <c r="B165" s="126"/>
      <c r="C165" s="15">
        <v>0</v>
      </c>
      <c r="D165" s="15">
        <v>34184</v>
      </c>
      <c r="E165" s="15">
        <v>0</v>
      </c>
      <c r="F165" s="15"/>
      <c r="G165" s="15"/>
      <c r="H165" s="15"/>
      <c r="I165" s="15"/>
      <c r="J165" s="15">
        <v>34184</v>
      </c>
      <c r="K165" s="15">
        <f t="shared" si="32"/>
        <v>34184</v>
      </c>
      <c r="L165" s="37">
        <f t="shared" si="33"/>
        <v>0</v>
      </c>
      <c r="M165" s="7"/>
      <c r="N165" s="2"/>
    </row>
    <row r="166" spans="1:14" ht="24" customHeight="1">
      <c r="A166" s="125" t="s">
        <v>204</v>
      </c>
      <c r="B166" s="126"/>
      <c r="C166" s="15">
        <v>0</v>
      </c>
      <c r="D166" s="15">
        <v>28681</v>
      </c>
      <c r="E166" s="15">
        <v>0</v>
      </c>
      <c r="F166" s="15"/>
      <c r="G166" s="15"/>
      <c r="H166" s="15"/>
      <c r="I166" s="15"/>
      <c r="J166" s="15">
        <v>28681</v>
      </c>
      <c r="K166" s="15">
        <f t="shared" si="32"/>
        <v>28681</v>
      </c>
      <c r="L166" s="37">
        <f t="shared" si="33"/>
        <v>0</v>
      </c>
      <c r="M166" s="7"/>
      <c r="N166" s="2"/>
    </row>
    <row r="167" spans="1:14" ht="28.5" customHeight="1">
      <c r="A167" s="125" t="s">
        <v>274</v>
      </c>
      <c r="B167" s="126"/>
      <c r="C167" s="15">
        <v>5280</v>
      </c>
      <c r="D167" s="15">
        <v>6080</v>
      </c>
      <c r="E167" s="15">
        <v>3147</v>
      </c>
      <c r="F167" s="15"/>
      <c r="G167" s="15"/>
      <c r="H167" s="15">
        <v>933</v>
      </c>
      <c r="I167" s="15">
        <v>1000</v>
      </c>
      <c r="J167" s="15">
        <v>1000</v>
      </c>
      <c r="K167" s="15">
        <f>SUM(E167:J167)</f>
        <v>6080</v>
      </c>
      <c r="L167" s="15">
        <f>K167-D167</f>
        <v>0</v>
      </c>
      <c r="M167" s="7"/>
      <c r="N167" s="2"/>
    </row>
    <row r="168" spans="1:14" ht="17.25" customHeight="1">
      <c r="A168" s="133" t="s">
        <v>38</v>
      </c>
      <c r="B168" s="134"/>
      <c r="C168" s="102">
        <f>C169+C170+C171</f>
        <v>433188</v>
      </c>
      <c r="D168" s="102">
        <f aca="true" t="shared" si="34" ref="D168:J168">D169+D170+D171</f>
        <v>635462</v>
      </c>
      <c r="E168" s="102">
        <f t="shared" si="34"/>
        <v>281515</v>
      </c>
      <c r="F168" s="102">
        <f t="shared" si="34"/>
        <v>0</v>
      </c>
      <c r="G168" s="102">
        <f t="shared" si="34"/>
        <v>0</v>
      </c>
      <c r="H168" s="102">
        <f t="shared" si="34"/>
        <v>97003</v>
      </c>
      <c r="I168" s="102">
        <f t="shared" si="34"/>
        <v>86878</v>
      </c>
      <c r="J168" s="102">
        <f t="shared" si="34"/>
        <v>170567</v>
      </c>
      <c r="K168" s="102">
        <f>J168+I168+H168+E168</f>
        <v>635963</v>
      </c>
      <c r="L168" s="16">
        <f aca="true" t="shared" si="35" ref="L168:L182">K168-D168</f>
        <v>501</v>
      </c>
      <c r="M168" s="64"/>
      <c r="N168" s="2"/>
    </row>
    <row r="169" spans="1:14" ht="27.75" customHeight="1">
      <c r="A169" s="123" t="s">
        <v>198</v>
      </c>
      <c r="B169" s="124"/>
      <c r="C169" s="37">
        <v>3042</v>
      </c>
      <c r="D169" s="37">
        <v>3042</v>
      </c>
      <c r="E169" s="37">
        <v>3042</v>
      </c>
      <c r="F169" s="37"/>
      <c r="G169" s="37"/>
      <c r="H169" s="37">
        <v>0</v>
      </c>
      <c r="I169" s="37">
        <v>0</v>
      </c>
      <c r="J169" s="37">
        <v>0</v>
      </c>
      <c r="K169" s="37">
        <f>J169+I169+H169+E169</f>
        <v>3042</v>
      </c>
      <c r="L169" s="15">
        <f t="shared" si="35"/>
        <v>0</v>
      </c>
      <c r="M169" s="64"/>
      <c r="N169" s="2"/>
    </row>
    <row r="170" spans="1:15" ht="18" customHeight="1">
      <c r="A170" s="123" t="s">
        <v>120</v>
      </c>
      <c r="B170" s="124"/>
      <c r="C170" s="37">
        <v>19495</v>
      </c>
      <c r="D170" s="37">
        <v>19495</v>
      </c>
      <c r="E170" s="37">
        <v>15551</v>
      </c>
      <c r="F170" s="37"/>
      <c r="G170" s="37"/>
      <c r="H170" s="37">
        <v>1700</v>
      </c>
      <c r="I170" s="37">
        <v>1700</v>
      </c>
      <c r="J170" s="37">
        <v>2544</v>
      </c>
      <c r="K170" s="37">
        <f>J170+I170+H170+E170</f>
        <v>21495</v>
      </c>
      <c r="L170" s="16">
        <f t="shared" si="35"/>
        <v>2000</v>
      </c>
      <c r="M170" s="64" t="s">
        <v>277</v>
      </c>
      <c r="N170" s="2">
        <v>-1000</v>
      </c>
      <c r="O170">
        <v>664</v>
      </c>
    </row>
    <row r="171" spans="1:14" ht="24.75" customHeight="1">
      <c r="A171" s="123" t="s">
        <v>200</v>
      </c>
      <c r="B171" s="124"/>
      <c r="C171" s="37">
        <f>C172+C195+C198</f>
        <v>410651</v>
      </c>
      <c r="D171" s="37">
        <f aca="true" t="shared" si="36" ref="D171:J171">D172+D195+D198</f>
        <v>612925</v>
      </c>
      <c r="E171" s="37">
        <f t="shared" si="36"/>
        <v>262922</v>
      </c>
      <c r="F171" s="37">
        <f t="shared" si="36"/>
        <v>0</v>
      </c>
      <c r="G171" s="37">
        <f t="shared" si="36"/>
        <v>0</v>
      </c>
      <c r="H171" s="37">
        <f t="shared" si="36"/>
        <v>95303</v>
      </c>
      <c r="I171" s="37">
        <f t="shared" si="36"/>
        <v>85178</v>
      </c>
      <c r="J171" s="37">
        <f t="shared" si="36"/>
        <v>168023</v>
      </c>
      <c r="K171" s="37">
        <f>J171+I171+H171+E171</f>
        <v>611426</v>
      </c>
      <c r="L171" s="15"/>
      <c r="M171" s="64"/>
      <c r="N171" s="2"/>
    </row>
    <row r="172" spans="1:14" ht="28.5" customHeight="1">
      <c r="A172" s="127" t="s">
        <v>270</v>
      </c>
      <c r="B172" s="128"/>
      <c r="C172" s="37">
        <f>C173+C174+C176+C177+C178+C180+C182+C184+C186+C188+C189+C190+C191+C193</f>
        <v>354484</v>
      </c>
      <c r="D172" s="37">
        <f>D173+D174+D176+D177+D178+D180+D182+D184+D186+D188+D189+D190+D191+D193</f>
        <v>549610</v>
      </c>
      <c r="E172" s="37">
        <f aca="true" t="shared" si="37" ref="E172:J172">E173+E174+E176+E177+E178+E180+E182+E184+E186+E188+E189+E190+E191+E193</f>
        <v>219183</v>
      </c>
      <c r="F172" s="37">
        <f t="shared" si="37"/>
        <v>0</v>
      </c>
      <c r="G172" s="37">
        <f t="shared" si="37"/>
        <v>0</v>
      </c>
      <c r="H172" s="37">
        <f t="shared" si="37"/>
        <v>90803</v>
      </c>
      <c r="I172" s="37">
        <f t="shared" si="37"/>
        <v>80745</v>
      </c>
      <c r="J172" s="37">
        <f t="shared" si="37"/>
        <v>157380</v>
      </c>
      <c r="K172" s="37">
        <f>J172+I172+H172+E172</f>
        <v>548111</v>
      </c>
      <c r="L172" s="15">
        <f t="shared" si="35"/>
        <v>-1499</v>
      </c>
      <c r="M172" s="64" t="s">
        <v>276</v>
      </c>
      <c r="N172" s="2"/>
    </row>
    <row r="173" spans="1:14" ht="24.75" customHeight="1">
      <c r="A173" s="127" t="s">
        <v>202</v>
      </c>
      <c r="B173" s="128"/>
      <c r="C173" s="37">
        <v>5520</v>
      </c>
      <c r="D173" s="37">
        <v>2763</v>
      </c>
      <c r="E173" s="37">
        <v>1366</v>
      </c>
      <c r="F173" s="37"/>
      <c r="G173" s="37"/>
      <c r="H173" s="37">
        <v>0</v>
      </c>
      <c r="I173" s="37">
        <v>0</v>
      </c>
      <c r="J173" s="37">
        <v>1397</v>
      </c>
      <c r="K173" s="37">
        <f aca="true" t="shared" si="38" ref="K173:K197">J173+I173+H173+E173</f>
        <v>2763</v>
      </c>
      <c r="L173" s="15">
        <f t="shared" si="35"/>
        <v>0</v>
      </c>
      <c r="M173" s="64"/>
      <c r="N173" s="2"/>
    </row>
    <row r="174" spans="1:14" ht="37.5" customHeight="1">
      <c r="A174" s="127" t="s">
        <v>257</v>
      </c>
      <c r="B174" s="128"/>
      <c r="C174" s="37">
        <v>15200</v>
      </c>
      <c r="D174" s="37">
        <v>28474</v>
      </c>
      <c r="E174" s="37">
        <v>10216</v>
      </c>
      <c r="F174" s="37"/>
      <c r="G174" s="37"/>
      <c r="H174" s="37">
        <v>0</v>
      </c>
      <c r="I174" s="37">
        <v>17984</v>
      </c>
      <c r="J174" s="37">
        <v>274</v>
      </c>
      <c r="K174" s="37">
        <f t="shared" si="38"/>
        <v>28474</v>
      </c>
      <c r="L174" s="15">
        <f t="shared" si="35"/>
        <v>0</v>
      </c>
      <c r="M174" s="64"/>
      <c r="N174" s="2"/>
    </row>
    <row r="175" spans="1:14" ht="28.5" customHeight="1">
      <c r="A175" s="125" t="s">
        <v>204</v>
      </c>
      <c r="B175" s="126"/>
      <c r="C175" s="37">
        <v>0</v>
      </c>
      <c r="D175" s="37">
        <v>231</v>
      </c>
      <c r="E175" s="37">
        <v>0</v>
      </c>
      <c r="F175" s="37"/>
      <c r="G175" s="37"/>
      <c r="H175" s="37">
        <v>0</v>
      </c>
      <c r="I175" s="37"/>
      <c r="J175" s="37">
        <v>231</v>
      </c>
      <c r="K175" s="37">
        <f t="shared" si="38"/>
        <v>231</v>
      </c>
      <c r="L175" s="15">
        <f t="shared" si="35"/>
        <v>0</v>
      </c>
      <c r="M175" s="64"/>
      <c r="N175" s="2"/>
    </row>
    <row r="176" spans="1:14" ht="37.5" customHeight="1">
      <c r="A176" s="127" t="s">
        <v>258</v>
      </c>
      <c r="B176" s="128"/>
      <c r="C176" s="37">
        <v>0</v>
      </c>
      <c r="D176" s="37">
        <v>2300</v>
      </c>
      <c r="E176" s="37">
        <v>0</v>
      </c>
      <c r="F176" s="37"/>
      <c r="G176" s="37"/>
      <c r="H176" s="37">
        <v>0</v>
      </c>
      <c r="I176" s="37">
        <v>0</v>
      </c>
      <c r="J176" s="37">
        <v>2300</v>
      </c>
      <c r="K176" s="37">
        <f t="shared" si="38"/>
        <v>2300</v>
      </c>
      <c r="L176" s="15">
        <f t="shared" si="35"/>
        <v>0</v>
      </c>
      <c r="M176" s="64"/>
      <c r="N176" s="2"/>
    </row>
    <row r="177" spans="1:14" ht="37.5" customHeight="1">
      <c r="A177" s="125" t="s">
        <v>259</v>
      </c>
      <c r="B177" s="126"/>
      <c r="C177" s="37">
        <v>800</v>
      </c>
      <c r="D177" s="37">
        <v>0</v>
      </c>
      <c r="E177" s="37">
        <v>0</v>
      </c>
      <c r="F177" s="37"/>
      <c r="G177" s="37"/>
      <c r="H177" s="37">
        <v>0</v>
      </c>
      <c r="I177" s="37">
        <v>0</v>
      </c>
      <c r="J177" s="37">
        <v>0</v>
      </c>
      <c r="K177" s="37">
        <f t="shared" si="38"/>
        <v>0</v>
      </c>
      <c r="L177" s="15">
        <f t="shared" si="35"/>
        <v>0</v>
      </c>
      <c r="M177" s="64"/>
      <c r="N177" s="2"/>
    </row>
    <row r="178" spans="1:14" ht="42" customHeight="1">
      <c r="A178" s="123" t="s">
        <v>260</v>
      </c>
      <c r="B178" s="124"/>
      <c r="C178" s="37">
        <v>184403</v>
      </c>
      <c r="D178" s="37">
        <v>357713</v>
      </c>
      <c r="E178" s="37">
        <v>181800</v>
      </c>
      <c r="F178" s="37"/>
      <c r="G178" s="37"/>
      <c r="H178" s="37">
        <v>58000</v>
      </c>
      <c r="I178" s="37">
        <v>59000</v>
      </c>
      <c r="J178" s="37">
        <v>58913</v>
      </c>
      <c r="K178" s="37">
        <f t="shared" si="38"/>
        <v>357713</v>
      </c>
      <c r="L178" s="37">
        <f t="shared" si="35"/>
        <v>0</v>
      </c>
      <c r="M178" s="64"/>
      <c r="N178" s="2"/>
    </row>
    <row r="179" spans="1:14" ht="23.25" customHeight="1">
      <c r="A179" s="125" t="s">
        <v>204</v>
      </c>
      <c r="B179" s="126"/>
      <c r="C179" s="37">
        <v>154154</v>
      </c>
      <c r="D179" s="37">
        <v>300121</v>
      </c>
      <c r="E179" s="37">
        <v>152530</v>
      </c>
      <c r="F179" s="37"/>
      <c r="G179" s="37"/>
      <c r="H179" s="37">
        <v>49000</v>
      </c>
      <c r="I179" s="37">
        <v>49000</v>
      </c>
      <c r="J179" s="37">
        <v>49591</v>
      </c>
      <c r="K179" s="37">
        <f t="shared" si="38"/>
        <v>300121</v>
      </c>
      <c r="L179" s="37">
        <f t="shared" si="35"/>
        <v>0</v>
      </c>
      <c r="M179" s="64"/>
      <c r="N179" s="2"/>
    </row>
    <row r="180" spans="1:14" ht="34.5" customHeight="1">
      <c r="A180" s="127" t="s">
        <v>261</v>
      </c>
      <c r="B180" s="128"/>
      <c r="C180" s="37">
        <v>145561</v>
      </c>
      <c r="D180" s="37">
        <v>0</v>
      </c>
      <c r="E180" s="37">
        <v>0</v>
      </c>
      <c r="F180" s="37"/>
      <c r="G180" s="37"/>
      <c r="H180" s="37">
        <v>0</v>
      </c>
      <c r="I180" s="37">
        <v>0</v>
      </c>
      <c r="J180" s="37">
        <v>0</v>
      </c>
      <c r="K180" s="37">
        <f t="shared" si="38"/>
        <v>0</v>
      </c>
      <c r="L180" s="37">
        <f t="shared" si="35"/>
        <v>0</v>
      </c>
      <c r="M180" s="64"/>
      <c r="N180" s="2"/>
    </row>
    <row r="181" spans="1:14" ht="34.5" customHeight="1">
      <c r="A181" s="125" t="s">
        <v>204</v>
      </c>
      <c r="B181" s="126"/>
      <c r="C181" s="37">
        <v>122126</v>
      </c>
      <c r="D181" s="37">
        <v>0</v>
      </c>
      <c r="E181" s="37">
        <v>0</v>
      </c>
      <c r="F181" s="37"/>
      <c r="G181" s="37"/>
      <c r="H181" s="37"/>
      <c r="I181" s="37"/>
      <c r="J181" s="37"/>
      <c r="K181" s="37">
        <f t="shared" si="38"/>
        <v>0</v>
      </c>
      <c r="L181" s="37">
        <f t="shared" si="35"/>
        <v>0</v>
      </c>
      <c r="M181" s="64"/>
      <c r="N181" s="2"/>
    </row>
    <row r="182" spans="1:14" ht="30.75" customHeight="1">
      <c r="A182" s="127" t="s">
        <v>201</v>
      </c>
      <c r="B182" s="128"/>
      <c r="C182" s="37">
        <v>0</v>
      </c>
      <c r="D182" s="37">
        <v>14950</v>
      </c>
      <c r="E182" s="37">
        <v>13745</v>
      </c>
      <c r="F182" s="37"/>
      <c r="G182" s="37"/>
      <c r="H182" s="37">
        <v>0</v>
      </c>
      <c r="I182" s="37">
        <v>0</v>
      </c>
      <c r="J182" s="37">
        <v>0</v>
      </c>
      <c r="K182" s="37">
        <f t="shared" si="38"/>
        <v>13745</v>
      </c>
      <c r="L182" s="37">
        <f t="shared" si="35"/>
        <v>-1205</v>
      </c>
      <c r="M182" s="64"/>
      <c r="N182" s="2"/>
    </row>
    <row r="183" spans="1:14" ht="26.25" customHeight="1">
      <c r="A183" s="135" t="s">
        <v>204</v>
      </c>
      <c r="B183" s="136"/>
      <c r="C183" s="37">
        <v>0</v>
      </c>
      <c r="D183" s="37">
        <v>14800</v>
      </c>
      <c r="E183" s="37">
        <v>13608</v>
      </c>
      <c r="F183" s="37"/>
      <c r="G183" s="37"/>
      <c r="H183" s="37">
        <v>0</v>
      </c>
      <c r="I183" s="37">
        <v>0</v>
      </c>
      <c r="J183" s="37">
        <v>0</v>
      </c>
      <c r="K183" s="37">
        <f t="shared" si="38"/>
        <v>13608</v>
      </c>
      <c r="L183" s="37">
        <f aca="true" t="shared" si="39" ref="L183:L198">K183-D183</f>
        <v>-1192</v>
      </c>
      <c r="M183" s="64"/>
      <c r="N183" s="2"/>
    </row>
    <row r="184" spans="1:14" ht="48.75" customHeight="1">
      <c r="A184" s="127" t="s">
        <v>262</v>
      </c>
      <c r="B184" s="128"/>
      <c r="C184" s="37">
        <v>0</v>
      </c>
      <c r="D184" s="37">
        <v>20607</v>
      </c>
      <c r="E184" s="37">
        <v>0</v>
      </c>
      <c r="F184" s="37"/>
      <c r="G184" s="37"/>
      <c r="H184" s="37">
        <v>0</v>
      </c>
      <c r="I184" s="37">
        <v>0</v>
      </c>
      <c r="J184" s="37">
        <v>20607</v>
      </c>
      <c r="K184" s="37">
        <f t="shared" si="38"/>
        <v>20607</v>
      </c>
      <c r="L184" s="37">
        <f t="shared" si="39"/>
        <v>0</v>
      </c>
      <c r="M184" s="7"/>
      <c r="N184" s="2"/>
    </row>
    <row r="185" spans="1:14" ht="37.5" customHeight="1">
      <c r="A185" s="125" t="s">
        <v>204</v>
      </c>
      <c r="B185" s="126"/>
      <c r="C185" s="37">
        <v>0</v>
      </c>
      <c r="D185" s="37">
        <v>17290</v>
      </c>
      <c r="E185" s="37">
        <v>0</v>
      </c>
      <c r="F185" s="37"/>
      <c r="G185" s="37"/>
      <c r="H185" s="37">
        <v>0</v>
      </c>
      <c r="I185" s="37">
        <v>0</v>
      </c>
      <c r="J185" s="37">
        <v>17290</v>
      </c>
      <c r="K185" s="37">
        <f t="shared" si="38"/>
        <v>17290</v>
      </c>
      <c r="L185" s="37">
        <f t="shared" si="39"/>
        <v>0</v>
      </c>
      <c r="M185" s="7"/>
      <c r="N185" s="2"/>
    </row>
    <row r="186" spans="1:14" ht="48" customHeight="1">
      <c r="A186" s="127" t="s">
        <v>263</v>
      </c>
      <c r="B186" s="128"/>
      <c r="C186" s="37">
        <v>0</v>
      </c>
      <c r="D186" s="37">
        <v>39391</v>
      </c>
      <c r="E186" s="37">
        <v>6294</v>
      </c>
      <c r="F186" s="37"/>
      <c r="G186" s="37"/>
      <c r="H186" s="37">
        <v>32803</v>
      </c>
      <c r="I186" s="37"/>
      <c r="J186" s="37"/>
      <c r="K186" s="37">
        <f t="shared" si="38"/>
        <v>39097</v>
      </c>
      <c r="L186" s="37">
        <f t="shared" si="39"/>
        <v>-294</v>
      </c>
      <c r="M186" s="7"/>
      <c r="N186" s="2"/>
    </row>
    <row r="187" spans="1:14" ht="24.75" customHeight="1">
      <c r="A187" s="125" t="s">
        <v>204</v>
      </c>
      <c r="B187" s="126"/>
      <c r="C187" s="37">
        <v>0</v>
      </c>
      <c r="D187" s="37">
        <v>33049</v>
      </c>
      <c r="E187" s="37">
        <v>0</v>
      </c>
      <c r="F187" s="37"/>
      <c r="G187" s="37"/>
      <c r="H187" s="37">
        <v>32803</v>
      </c>
      <c r="I187" s="37">
        <v>0</v>
      </c>
      <c r="J187" s="37">
        <v>0</v>
      </c>
      <c r="K187" s="37">
        <f t="shared" si="38"/>
        <v>32803</v>
      </c>
      <c r="L187" s="37">
        <f t="shared" si="39"/>
        <v>-246</v>
      </c>
      <c r="M187" s="7"/>
      <c r="N187" s="2"/>
    </row>
    <row r="188" spans="1:14" ht="23.25" customHeight="1">
      <c r="A188" s="125" t="s">
        <v>264</v>
      </c>
      <c r="B188" s="126"/>
      <c r="C188" s="37">
        <v>0</v>
      </c>
      <c r="D188" s="37">
        <v>2000</v>
      </c>
      <c r="E188" s="37">
        <v>762</v>
      </c>
      <c r="F188" s="37"/>
      <c r="G188" s="37"/>
      <c r="H188" s="37"/>
      <c r="I188" s="37"/>
      <c r="J188" s="37">
        <v>1238</v>
      </c>
      <c r="K188" s="37">
        <f t="shared" si="38"/>
        <v>2000</v>
      </c>
      <c r="L188" s="37">
        <f t="shared" si="39"/>
        <v>0</v>
      </c>
      <c r="M188" s="7"/>
      <c r="N188" s="2"/>
    </row>
    <row r="189" spans="1:14" ht="25.5" customHeight="1">
      <c r="A189" s="127" t="s">
        <v>265</v>
      </c>
      <c r="B189" s="128"/>
      <c r="C189" s="37">
        <v>0</v>
      </c>
      <c r="D189" s="37">
        <v>8761</v>
      </c>
      <c r="E189" s="37">
        <v>5000</v>
      </c>
      <c r="F189" s="37"/>
      <c r="G189" s="37"/>
      <c r="H189" s="37">
        <v>0</v>
      </c>
      <c r="I189" s="37">
        <v>3761</v>
      </c>
      <c r="J189" s="37">
        <v>0</v>
      </c>
      <c r="K189" s="37">
        <f t="shared" si="38"/>
        <v>8761</v>
      </c>
      <c r="L189" s="37">
        <f t="shared" si="39"/>
        <v>0</v>
      </c>
      <c r="M189" s="7"/>
      <c r="N189" s="2"/>
    </row>
    <row r="190" spans="1:14" ht="21.75" customHeight="1">
      <c r="A190" s="127" t="s">
        <v>266</v>
      </c>
      <c r="B190" s="128"/>
      <c r="C190" s="37">
        <v>3000</v>
      </c>
      <c r="D190" s="37">
        <v>0</v>
      </c>
      <c r="E190" s="37">
        <v>0</v>
      </c>
      <c r="F190" s="37"/>
      <c r="G190" s="37"/>
      <c r="H190" s="37">
        <v>0</v>
      </c>
      <c r="I190" s="37">
        <v>0</v>
      </c>
      <c r="J190" s="37">
        <v>0</v>
      </c>
      <c r="K190" s="37">
        <f t="shared" si="38"/>
        <v>0</v>
      </c>
      <c r="L190" s="37">
        <f t="shared" si="39"/>
        <v>0</v>
      </c>
      <c r="M190" s="7"/>
      <c r="N190" s="2"/>
    </row>
    <row r="191" spans="1:14" ht="28.5" customHeight="1">
      <c r="A191" s="127" t="s">
        <v>267</v>
      </c>
      <c r="B191" s="128"/>
      <c r="C191" s="37">
        <v>0</v>
      </c>
      <c r="D191" s="37">
        <v>69130</v>
      </c>
      <c r="E191" s="37">
        <v>0</v>
      </c>
      <c r="F191" s="37"/>
      <c r="G191" s="37"/>
      <c r="H191" s="37">
        <v>0</v>
      </c>
      <c r="I191" s="37">
        <v>0</v>
      </c>
      <c r="J191" s="37">
        <v>69130</v>
      </c>
      <c r="K191" s="37">
        <f t="shared" si="38"/>
        <v>69130</v>
      </c>
      <c r="L191" s="37">
        <f t="shared" si="39"/>
        <v>0</v>
      </c>
      <c r="M191" s="7"/>
      <c r="N191" s="2"/>
    </row>
    <row r="192" spans="1:14" ht="28.5" customHeight="1">
      <c r="A192" s="125" t="s">
        <v>204</v>
      </c>
      <c r="B192" s="126"/>
      <c r="C192" s="37">
        <v>0</v>
      </c>
      <c r="D192" s="37">
        <v>58000</v>
      </c>
      <c r="E192" s="37">
        <v>0</v>
      </c>
      <c r="F192" s="37"/>
      <c r="G192" s="37"/>
      <c r="H192" s="37">
        <v>0</v>
      </c>
      <c r="I192" s="37">
        <v>0</v>
      </c>
      <c r="J192" s="37">
        <v>58000</v>
      </c>
      <c r="K192" s="37">
        <f t="shared" si="38"/>
        <v>58000</v>
      </c>
      <c r="L192" s="37">
        <f t="shared" si="39"/>
        <v>0</v>
      </c>
      <c r="M192" s="7"/>
      <c r="N192" s="2"/>
    </row>
    <row r="193" spans="1:14" ht="28.5" customHeight="1">
      <c r="A193" s="127" t="s">
        <v>268</v>
      </c>
      <c r="B193" s="128"/>
      <c r="C193" s="37">
        <v>0</v>
      </c>
      <c r="D193" s="37">
        <v>3521</v>
      </c>
      <c r="E193" s="37">
        <v>0</v>
      </c>
      <c r="F193" s="37"/>
      <c r="G193" s="37"/>
      <c r="H193" s="37">
        <v>0</v>
      </c>
      <c r="I193" s="37">
        <v>0</v>
      </c>
      <c r="J193" s="37">
        <v>3521</v>
      </c>
      <c r="K193" s="37">
        <f t="shared" si="38"/>
        <v>3521</v>
      </c>
      <c r="L193" s="37">
        <f t="shared" si="39"/>
        <v>0</v>
      </c>
      <c r="M193" s="7"/>
      <c r="N193" s="2"/>
    </row>
    <row r="194" spans="1:14" ht="28.5" customHeight="1">
      <c r="A194" s="125" t="s">
        <v>204</v>
      </c>
      <c r="B194" s="126"/>
      <c r="C194" s="37">
        <v>0</v>
      </c>
      <c r="D194" s="37">
        <v>2452</v>
      </c>
      <c r="E194" s="37">
        <v>0</v>
      </c>
      <c r="F194" s="37"/>
      <c r="G194" s="37"/>
      <c r="H194" s="37">
        <v>0</v>
      </c>
      <c r="I194" s="37">
        <v>0</v>
      </c>
      <c r="J194" s="37">
        <v>2452</v>
      </c>
      <c r="K194" s="37">
        <f t="shared" si="38"/>
        <v>2452</v>
      </c>
      <c r="L194" s="37">
        <f t="shared" si="39"/>
        <v>0</v>
      </c>
      <c r="M194" s="7"/>
      <c r="N194" s="2"/>
    </row>
    <row r="195" spans="1:14" ht="28.5" customHeight="1">
      <c r="A195" s="125" t="s">
        <v>269</v>
      </c>
      <c r="B195" s="126"/>
      <c r="C195" s="37">
        <f>C196+C197</f>
        <v>56167</v>
      </c>
      <c r="D195" s="37">
        <f aca="true" t="shared" si="40" ref="D195:J195">D196+D197</f>
        <v>57815</v>
      </c>
      <c r="E195" s="37">
        <f t="shared" si="40"/>
        <v>43739</v>
      </c>
      <c r="F195" s="37">
        <f t="shared" si="40"/>
        <v>0</v>
      </c>
      <c r="G195" s="37">
        <f t="shared" si="40"/>
        <v>0</v>
      </c>
      <c r="H195" s="37">
        <f t="shared" si="40"/>
        <v>4500</v>
      </c>
      <c r="I195" s="37">
        <f t="shared" si="40"/>
        <v>4433</v>
      </c>
      <c r="J195" s="37">
        <f t="shared" si="40"/>
        <v>5143</v>
      </c>
      <c r="K195" s="37">
        <f t="shared" si="38"/>
        <v>57815</v>
      </c>
      <c r="L195" s="37">
        <f t="shared" si="39"/>
        <v>0</v>
      </c>
      <c r="M195" s="7"/>
      <c r="N195" s="2"/>
    </row>
    <row r="196" spans="1:18" ht="28.5" customHeight="1">
      <c r="A196" s="127" t="s">
        <v>117</v>
      </c>
      <c r="B196" s="128"/>
      <c r="C196" s="37">
        <v>19822</v>
      </c>
      <c r="D196" s="37">
        <v>32265</v>
      </c>
      <c r="E196" s="37">
        <v>23622</v>
      </c>
      <c r="F196" s="37"/>
      <c r="G196" s="37"/>
      <c r="H196" s="37">
        <v>2500</v>
      </c>
      <c r="I196" s="37">
        <v>3000</v>
      </c>
      <c r="J196" s="37">
        <v>3143</v>
      </c>
      <c r="K196" s="37">
        <f>J196+I196+H196+E196</f>
        <v>32265</v>
      </c>
      <c r="L196" s="37">
        <f t="shared" si="39"/>
        <v>0</v>
      </c>
      <c r="M196" s="7"/>
      <c r="N196" s="2"/>
      <c r="R196" s="23"/>
    </row>
    <row r="197" spans="1:14" ht="22.5" customHeight="1">
      <c r="A197" s="127" t="s">
        <v>199</v>
      </c>
      <c r="B197" s="128"/>
      <c r="C197" s="37">
        <v>36345</v>
      </c>
      <c r="D197" s="37">
        <v>25550</v>
      </c>
      <c r="E197" s="37">
        <v>20117</v>
      </c>
      <c r="F197" s="37"/>
      <c r="G197" s="37"/>
      <c r="H197" s="37">
        <v>2000</v>
      </c>
      <c r="I197" s="37">
        <v>1433</v>
      </c>
      <c r="J197" s="37">
        <v>2000</v>
      </c>
      <c r="K197" s="37">
        <f t="shared" si="38"/>
        <v>25550</v>
      </c>
      <c r="L197" s="37">
        <f t="shared" si="39"/>
        <v>0</v>
      </c>
      <c r="M197" s="7"/>
      <c r="N197" s="2"/>
    </row>
    <row r="198" spans="1:14" ht="22.5" customHeight="1">
      <c r="A198" s="127" t="s">
        <v>165</v>
      </c>
      <c r="B198" s="128"/>
      <c r="C198" s="37">
        <v>0</v>
      </c>
      <c r="D198" s="37">
        <v>5500</v>
      </c>
      <c r="E198" s="37">
        <v>0</v>
      </c>
      <c r="F198" s="37"/>
      <c r="G198" s="37"/>
      <c r="H198" s="37">
        <v>0</v>
      </c>
      <c r="I198" s="37">
        <v>0</v>
      </c>
      <c r="J198" s="37">
        <v>5500</v>
      </c>
      <c r="K198" s="37">
        <f>J198+I198+H198+E198</f>
        <v>5500</v>
      </c>
      <c r="L198" s="37">
        <f t="shared" si="39"/>
        <v>0</v>
      </c>
      <c r="M198" s="7"/>
      <c r="N198" s="2"/>
    </row>
    <row r="199" spans="1:14" ht="24.75" customHeight="1">
      <c r="A199" s="158" t="s">
        <v>275</v>
      </c>
      <c r="B199" s="159"/>
      <c r="C199" s="102">
        <f>SUM(C200:C201)</f>
        <v>57435</v>
      </c>
      <c r="D199" s="102">
        <f>SUM(D200:D201)</f>
        <v>60635</v>
      </c>
      <c r="E199" s="102">
        <f aca="true" t="shared" si="41" ref="E199:J199">SUM(E200:E201)</f>
        <v>44140</v>
      </c>
      <c r="F199" s="102">
        <f t="shared" si="41"/>
        <v>0</v>
      </c>
      <c r="G199" s="102">
        <f t="shared" si="41"/>
        <v>0</v>
      </c>
      <c r="H199" s="102">
        <f t="shared" si="41"/>
        <v>5683</v>
      </c>
      <c r="I199" s="102">
        <f t="shared" si="41"/>
        <v>5683</v>
      </c>
      <c r="J199" s="102">
        <f t="shared" si="41"/>
        <v>8629</v>
      </c>
      <c r="K199" s="102">
        <f>J199+I199+H199+E199</f>
        <v>64135</v>
      </c>
      <c r="L199" s="102">
        <f>SUM(L200:L201)</f>
        <v>3500</v>
      </c>
      <c r="M199" s="7"/>
      <c r="N199" s="2"/>
    </row>
    <row r="200" spans="1:14" ht="24.75" customHeight="1">
      <c r="A200" s="127" t="s">
        <v>271</v>
      </c>
      <c r="B200" s="128"/>
      <c r="C200" s="15">
        <v>56845</v>
      </c>
      <c r="D200" s="15">
        <v>60045</v>
      </c>
      <c r="E200" s="15">
        <v>43800</v>
      </c>
      <c r="F200" s="15"/>
      <c r="G200" s="15"/>
      <c r="H200" s="15">
        <v>5600</v>
      </c>
      <c r="I200" s="15">
        <v>5600</v>
      </c>
      <c r="J200" s="15">
        <v>8545</v>
      </c>
      <c r="K200" s="37">
        <f>J200+I200+H200+E200</f>
        <v>63545</v>
      </c>
      <c r="L200" s="16">
        <f>K200-D200</f>
        <v>3500</v>
      </c>
      <c r="M200" s="7" t="s">
        <v>278</v>
      </c>
      <c r="N200" s="2">
        <v>1565</v>
      </c>
    </row>
    <row r="201" spans="1:14" ht="93.75" customHeight="1">
      <c r="A201" s="123" t="s">
        <v>143</v>
      </c>
      <c r="B201" s="124"/>
      <c r="C201" s="15">
        <v>590</v>
      </c>
      <c r="D201" s="15">
        <v>590</v>
      </c>
      <c r="E201" s="15">
        <v>340</v>
      </c>
      <c r="F201" s="15"/>
      <c r="G201" s="15"/>
      <c r="H201" s="15">
        <v>83</v>
      </c>
      <c r="I201" s="15">
        <v>83</v>
      </c>
      <c r="J201" s="15">
        <v>84</v>
      </c>
      <c r="K201" s="37">
        <f>J201+I201+H201+E201</f>
        <v>590</v>
      </c>
      <c r="L201" s="15">
        <f>K201-D201</f>
        <v>0</v>
      </c>
      <c r="M201" s="7"/>
      <c r="N201" s="2"/>
    </row>
    <row r="202" spans="1:14" ht="21.75" customHeight="1">
      <c r="A202" s="154" t="s">
        <v>11</v>
      </c>
      <c r="B202" s="155"/>
      <c r="C202" s="14">
        <f>C203+C204</f>
        <v>1585</v>
      </c>
      <c r="D202" s="14">
        <f aca="true" t="shared" si="42" ref="D202:J202">D203+D204</f>
        <v>6104</v>
      </c>
      <c r="E202" s="14">
        <f t="shared" si="42"/>
        <v>5564</v>
      </c>
      <c r="F202" s="14" t="e">
        <f t="shared" si="42"/>
        <v>#REF!</v>
      </c>
      <c r="G202" s="14" t="e">
        <f t="shared" si="42"/>
        <v>#REF!</v>
      </c>
      <c r="H202" s="14">
        <f t="shared" si="42"/>
        <v>0</v>
      </c>
      <c r="I202" s="14">
        <f t="shared" si="42"/>
        <v>0</v>
      </c>
      <c r="J202" s="14">
        <f t="shared" si="42"/>
        <v>0</v>
      </c>
      <c r="K202" s="14">
        <f>K203+K204</f>
        <v>5904</v>
      </c>
      <c r="L202" s="38">
        <f>K202-D202</f>
        <v>-200</v>
      </c>
      <c r="M202" s="9"/>
      <c r="N202" s="2"/>
    </row>
    <row r="203" spans="1:14" ht="29.25" customHeight="1">
      <c r="A203" s="145" t="s">
        <v>103</v>
      </c>
      <c r="B203" s="146"/>
      <c r="C203" s="15">
        <v>385</v>
      </c>
      <c r="D203" s="15">
        <v>390</v>
      </c>
      <c r="E203" s="15">
        <v>50</v>
      </c>
      <c r="F203" s="16"/>
      <c r="G203" s="16"/>
      <c r="H203" s="15">
        <v>0</v>
      </c>
      <c r="I203" s="15">
        <v>0</v>
      </c>
      <c r="J203" s="15">
        <v>0</v>
      </c>
      <c r="K203" s="38">
        <v>390</v>
      </c>
      <c r="L203" s="38">
        <f>K203-D203</f>
        <v>0</v>
      </c>
      <c r="M203" s="9"/>
      <c r="N203" s="2"/>
    </row>
    <row r="204" spans="1:14" ht="21" customHeight="1">
      <c r="A204" s="145" t="s">
        <v>163</v>
      </c>
      <c r="B204" s="146"/>
      <c r="C204" s="15">
        <f>C205+C206+C207</f>
        <v>1200</v>
      </c>
      <c r="D204" s="15">
        <f>D205+D206+D207</f>
        <v>5714</v>
      </c>
      <c r="E204" s="15">
        <f>E205+E206+E207</f>
        <v>5514</v>
      </c>
      <c r="F204" s="15" t="e">
        <f>F206+#REF!+#REF!</f>
        <v>#REF!</v>
      </c>
      <c r="G204" s="15" t="e">
        <f>G206+#REF!+#REF!</f>
        <v>#REF!</v>
      </c>
      <c r="H204" s="15">
        <v>0</v>
      </c>
      <c r="I204" s="15">
        <f>I205+I206+I207</f>
        <v>0</v>
      </c>
      <c r="J204" s="15">
        <f>J205+J206+J207</f>
        <v>0</v>
      </c>
      <c r="K204" s="15">
        <f>K205+K206+K207</f>
        <v>5514</v>
      </c>
      <c r="L204" s="15">
        <f>L205+L206+L207</f>
        <v>-200</v>
      </c>
      <c r="M204" s="7"/>
      <c r="N204" s="2"/>
    </row>
    <row r="205" spans="1:14" ht="15.75" customHeight="1">
      <c r="A205" s="145" t="s">
        <v>26</v>
      </c>
      <c r="B205" s="146"/>
      <c r="C205" s="15">
        <v>1000</v>
      </c>
      <c r="D205" s="15"/>
      <c r="E205" s="15"/>
      <c r="F205" s="15"/>
      <c r="G205" s="15"/>
      <c r="H205" s="15"/>
      <c r="I205" s="15"/>
      <c r="J205" s="15"/>
      <c r="K205" s="15"/>
      <c r="L205" s="15"/>
      <c r="M205" s="7"/>
      <c r="N205" s="2"/>
    </row>
    <row r="206" spans="1:14" ht="20.25" customHeight="1">
      <c r="A206" s="145" t="s">
        <v>218</v>
      </c>
      <c r="B206" s="146"/>
      <c r="C206" s="15">
        <v>200</v>
      </c>
      <c r="D206" s="15">
        <v>200</v>
      </c>
      <c r="E206" s="15">
        <v>0</v>
      </c>
      <c r="F206" s="15"/>
      <c r="G206" s="15"/>
      <c r="H206" s="15">
        <v>0</v>
      </c>
      <c r="I206" s="15">
        <v>0</v>
      </c>
      <c r="J206" s="15">
        <v>0</v>
      </c>
      <c r="K206" s="15">
        <f>SUM(E206:J206)</f>
        <v>0</v>
      </c>
      <c r="L206" s="15">
        <f>K206-D206</f>
        <v>-200</v>
      </c>
      <c r="M206" s="7"/>
      <c r="N206" s="2"/>
    </row>
    <row r="207" spans="1:14" ht="28.5" customHeight="1">
      <c r="A207" s="145" t="s">
        <v>256</v>
      </c>
      <c r="B207" s="146"/>
      <c r="C207" s="15">
        <v>0</v>
      </c>
      <c r="D207" s="15">
        <v>5514</v>
      </c>
      <c r="E207" s="15">
        <v>5514</v>
      </c>
      <c r="F207" s="15"/>
      <c r="G207" s="15"/>
      <c r="H207" s="15">
        <v>0</v>
      </c>
      <c r="I207" s="15">
        <v>0</v>
      </c>
      <c r="J207" s="15">
        <v>0</v>
      </c>
      <c r="K207" s="15">
        <f>SUM(E207:J207)</f>
        <v>5514</v>
      </c>
      <c r="L207" s="15">
        <f>K207-D207</f>
        <v>0</v>
      </c>
      <c r="M207" s="7"/>
      <c r="N207" s="2"/>
    </row>
    <row r="208" spans="1:15" ht="15">
      <c r="A208" s="32" t="s">
        <v>12</v>
      </c>
      <c r="B208" s="33"/>
      <c r="C208" s="98">
        <f>C210+C226+C240+C242+C251</f>
        <v>957458</v>
      </c>
      <c r="D208" s="98">
        <f>D210+D226+D240+D242+D251</f>
        <v>954154</v>
      </c>
      <c r="E208" s="98">
        <f>E210+E226+E240+E242+E251</f>
        <v>642281</v>
      </c>
      <c r="F208" s="34"/>
      <c r="G208" s="34"/>
      <c r="H208" s="98">
        <f>H210+H226+H240+H242+H251</f>
        <v>83148</v>
      </c>
      <c r="I208" s="98">
        <f>I210+I226+I240+I242+I251</f>
        <v>88608</v>
      </c>
      <c r="J208" s="98">
        <f>J210+J226+J240+J242+J251</f>
        <v>129101</v>
      </c>
      <c r="K208" s="98">
        <f>K210+K226+K240+K242+K251</f>
        <v>955874</v>
      </c>
      <c r="L208" s="74">
        <f>K208-D208</f>
        <v>1720</v>
      </c>
      <c r="M208" s="9"/>
      <c r="N208" s="2">
        <v>710982</v>
      </c>
      <c r="O208" s="85">
        <f>E208-N208</f>
        <v>-68701</v>
      </c>
    </row>
    <row r="209" spans="1:14" ht="16.5" customHeight="1">
      <c r="A209" s="121" t="s">
        <v>7</v>
      </c>
      <c r="B209" s="122"/>
      <c r="C209" s="15"/>
      <c r="D209" s="15"/>
      <c r="E209" s="15"/>
      <c r="F209" s="15"/>
      <c r="G209" s="15"/>
      <c r="H209" s="15"/>
      <c r="I209" s="15"/>
      <c r="J209" s="15"/>
      <c r="K209" s="15"/>
      <c r="L209" s="74"/>
      <c r="M209" s="7"/>
      <c r="N209" s="2"/>
    </row>
    <row r="210" spans="1:15" ht="21.75" customHeight="1">
      <c r="A210" s="139" t="s">
        <v>88</v>
      </c>
      <c r="B210" s="140"/>
      <c r="C210" s="107">
        <f>C211+C217</f>
        <v>326780</v>
      </c>
      <c r="D210" s="108">
        <f>D211+D217</f>
        <v>270472</v>
      </c>
      <c r="E210" s="107">
        <f>E211+E217</f>
        <v>188765</v>
      </c>
      <c r="F210" s="74">
        <f aca="true" t="shared" si="43" ref="F210:K210">F211+F217</f>
        <v>0</v>
      </c>
      <c r="G210" s="74">
        <f t="shared" si="43"/>
        <v>0</v>
      </c>
      <c r="H210" s="107">
        <f t="shared" si="43"/>
        <v>21563</v>
      </c>
      <c r="I210" s="107">
        <f t="shared" si="43"/>
        <v>22257</v>
      </c>
      <c r="J210" s="107">
        <f t="shared" si="43"/>
        <v>35387</v>
      </c>
      <c r="K210" s="107">
        <f t="shared" si="43"/>
        <v>267972</v>
      </c>
      <c r="L210" s="107">
        <f>K210-D210</f>
        <v>-2500</v>
      </c>
      <c r="M210" s="63"/>
      <c r="N210" s="86">
        <f>E210+H210+I210+J210</f>
        <v>267972</v>
      </c>
      <c r="O210" s="85">
        <f>K210-J210-I210-H210-E210</f>
        <v>0</v>
      </c>
    </row>
    <row r="211" spans="1:15" ht="16.5" customHeight="1">
      <c r="A211" s="143" t="s">
        <v>122</v>
      </c>
      <c r="B211" s="144"/>
      <c r="C211" s="107">
        <f>C212+C214+C215+C216</f>
        <v>212944</v>
      </c>
      <c r="D211" s="107">
        <f>D212+D214+D215+D216</f>
        <v>154512</v>
      </c>
      <c r="E211" s="107">
        <f>E212+E214+E215+E216</f>
        <v>108246</v>
      </c>
      <c r="F211" s="74"/>
      <c r="G211" s="74"/>
      <c r="H211" s="107">
        <f>H212+H214+H215+H216</f>
        <v>13161</v>
      </c>
      <c r="I211" s="107">
        <f>I212+I214+I215+I216</f>
        <v>12936</v>
      </c>
      <c r="J211" s="107">
        <f>J212+J214+J215+J216</f>
        <v>20169</v>
      </c>
      <c r="K211" s="107">
        <f>K212+K214+K215+K216</f>
        <v>154512</v>
      </c>
      <c r="L211" s="107">
        <f>K211-D211</f>
        <v>0</v>
      </c>
      <c r="M211" s="63"/>
      <c r="N211" s="86">
        <f aca="true" t="shared" si="44" ref="N211:N263">E211+H211+I211+J211</f>
        <v>154512</v>
      </c>
      <c r="O211" s="85">
        <f aca="true" t="shared" si="45" ref="O211:O216">K211-J211-I211-H211-E211</f>
        <v>0</v>
      </c>
    </row>
    <row r="212" spans="1:15" ht="18" customHeight="1">
      <c r="A212" s="143" t="s">
        <v>233</v>
      </c>
      <c r="B212" s="144"/>
      <c r="C212" s="107">
        <v>212944</v>
      </c>
      <c r="D212" s="107">
        <v>153667</v>
      </c>
      <c r="E212" s="107">
        <v>107626</v>
      </c>
      <c r="F212" s="74"/>
      <c r="G212" s="74"/>
      <c r="H212" s="107">
        <v>12936</v>
      </c>
      <c r="I212" s="107">
        <v>12936</v>
      </c>
      <c r="J212" s="107">
        <v>20169</v>
      </c>
      <c r="K212" s="107">
        <f aca="true" t="shared" si="46" ref="K212:K217">E212+H212+I212+J212</f>
        <v>153667</v>
      </c>
      <c r="L212" s="107">
        <f>K212-D212</f>
        <v>0</v>
      </c>
      <c r="M212" s="63"/>
      <c r="N212" s="86">
        <f t="shared" si="44"/>
        <v>153667</v>
      </c>
      <c r="O212" s="85">
        <f t="shared" si="45"/>
        <v>0</v>
      </c>
    </row>
    <row r="213" spans="1:15" ht="35.25" customHeight="1" hidden="1">
      <c r="A213" s="150"/>
      <c r="B213" s="151"/>
      <c r="C213" s="107"/>
      <c r="D213" s="107"/>
      <c r="E213" s="107"/>
      <c r="F213" s="74"/>
      <c r="G213" s="74"/>
      <c r="H213" s="107"/>
      <c r="I213" s="107"/>
      <c r="J213" s="107"/>
      <c r="K213" s="107">
        <f t="shared" si="46"/>
        <v>0</v>
      </c>
      <c r="L213" s="107"/>
      <c r="M213" s="63"/>
      <c r="N213" s="86">
        <f t="shared" si="44"/>
        <v>0</v>
      </c>
      <c r="O213" s="85">
        <f t="shared" si="45"/>
        <v>0</v>
      </c>
    </row>
    <row r="214" spans="1:15" ht="42" customHeight="1">
      <c r="A214" s="143" t="s">
        <v>234</v>
      </c>
      <c r="B214" s="144"/>
      <c r="C214" s="107">
        <v>0</v>
      </c>
      <c r="D214" s="107">
        <v>0</v>
      </c>
      <c r="E214" s="107">
        <v>0</v>
      </c>
      <c r="F214" s="94"/>
      <c r="G214" s="94"/>
      <c r="H214" s="107">
        <v>0</v>
      </c>
      <c r="I214" s="118">
        <v>0</v>
      </c>
      <c r="J214" s="107">
        <v>0</v>
      </c>
      <c r="K214" s="107">
        <f t="shared" si="46"/>
        <v>0</v>
      </c>
      <c r="L214" s="107">
        <f>K214-D214</f>
        <v>0</v>
      </c>
      <c r="M214" s="63"/>
      <c r="N214" s="86">
        <f t="shared" si="44"/>
        <v>0</v>
      </c>
      <c r="O214" s="85">
        <f t="shared" si="45"/>
        <v>0</v>
      </c>
    </row>
    <row r="215" spans="1:15" ht="26.25" customHeight="1">
      <c r="A215" s="143" t="s">
        <v>229</v>
      </c>
      <c r="B215" s="144"/>
      <c r="C215" s="107">
        <v>0</v>
      </c>
      <c r="D215" s="107">
        <v>0</v>
      </c>
      <c r="E215" s="107">
        <v>0</v>
      </c>
      <c r="F215" s="94"/>
      <c r="G215" s="94"/>
      <c r="H215" s="118">
        <v>0</v>
      </c>
      <c r="I215" s="118">
        <v>0</v>
      </c>
      <c r="J215" s="107">
        <v>0</v>
      </c>
      <c r="K215" s="107">
        <f t="shared" si="46"/>
        <v>0</v>
      </c>
      <c r="L215" s="107">
        <f>K215-D215</f>
        <v>0</v>
      </c>
      <c r="M215" s="63"/>
      <c r="N215" s="86">
        <f t="shared" si="44"/>
        <v>0</v>
      </c>
      <c r="O215" s="85">
        <f t="shared" si="45"/>
        <v>0</v>
      </c>
    </row>
    <row r="216" spans="1:15" ht="21" customHeight="1">
      <c r="A216" s="143" t="s">
        <v>228</v>
      </c>
      <c r="B216" s="144"/>
      <c r="C216" s="107">
        <v>0</v>
      </c>
      <c r="D216" s="107">
        <v>845</v>
      </c>
      <c r="E216" s="107">
        <v>620</v>
      </c>
      <c r="F216" s="94"/>
      <c r="G216" s="94"/>
      <c r="H216" s="119">
        <v>225</v>
      </c>
      <c r="I216" s="118">
        <v>0</v>
      </c>
      <c r="J216" s="107">
        <v>0</v>
      </c>
      <c r="K216" s="107">
        <f t="shared" si="46"/>
        <v>845</v>
      </c>
      <c r="L216" s="107">
        <f>K216-D216</f>
        <v>0</v>
      </c>
      <c r="M216" s="63"/>
      <c r="N216" s="86">
        <f t="shared" si="44"/>
        <v>845</v>
      </c>
      <c r="O216" s="85">
        <f t="shared" si="45"/>
        <v>0</v>
      </c>
    </row>
    <row r="217" spans="1:15" ht="21" customHeight="1">
      <c r="A217" s="143" t="s">
        <v>121</v>
      </c>
      <c r="B217" s="144"/>
      <c r="C217" s="107">
        <v>113836</v>
      </c>
      <c r="D217" s="107">
        <v>115960</v>
      </c>
      <c r="E217" s="107">
        <v>80519</v>
      </c>
      <c r="F217" s="94"/>
      <c r="G217" s="94"/>
      <c r="H217" s="113">
        <v>8402</v>
      </c>
      <c r="I217" s="117">
        <v>9321</v>
      </c>
      <c r="J217" s="113">
        <v>15218</v>
      </c>
      <c r="K217" s="113">
        <f t="shared" si="46"/>
        <v>113460</v>
      </c>
      <c r="L217" s="113">
        <f>K217-D217</f>
        <v>-2500</v>
      </c>
      <c r="M217" s="63"/>
      <c r="N217" s="86">
        <f t="shared" si="44"/>
        <v>113460</v>
      </c>
      <c r="O217" s="85">
        <f>K217-J217-I217-H217-E217</f>
        <v>0</v>
      </c>
    </row>
    <row r="218" spans="1:15" ht="41.25" customHeight="1">
      <c r="A218" s="143" t="s">
        <v>230</v>
      </c>
      <c r="B218" s="144"/>
      <c r="C218" s="107">
        <v>2500</v>
      </c>
      <c r="D218" s="107">
        <v>1500</v>
      </c>
      <c r="E218" s="107">
        <v>0</v>
      </c>
      <c r="F218" s="94"/>
      <c r="G218" s="94"/>
      <c r="H218" s="118">
        <v>500</v>
      </c>
      <c r="I218" s="118">
        <v>500</v>
      </c>
      <c r="J218" s="119">
        <v>0</v>
      </c>
      <c r="K218" s="107">
        <f aca="true" t="shared" si="47" ref="K218:K225">E218+H218+I218+J218</f>
        <v>1000</v>
      </c>
      <c r="L218" s="107">
        <v>0</v>
      </c>
      <c r="M218" s="63"/>
      <c r="N218" s="86">
        <f t="shared" si="44"/>
        <v>1000</v>
      </c>
      <c r="O218" s="85">
        <f aca="true" t="shared" si="48" ref="O218:O263">K218-J218-I218-H218-E218</f>
        <v>0</v>
      </c>
    </row>
    <row r="219" spans="1:15" ht="16.5" customHeight="1" hidden="1">
      <c r="A219" s="143" t="s">
        <v>90</v>
      </c>
      <c r="B219" s="144"/>
      <c r="C219" s="107">
        <v>0</v>
      </c>
      <c r="D219" s="107">
        <v>0</v>
      </c>
      <c r="E219" s="107">
        <v>0</v>
      </c>
      <c r="F219" s="94"/>
      <c r="G219" s="94"/>
      <c r="H219" s="118">
        <v>0</v>
      </c>
      <c r="I219" s="118">
        <v>0</v>
      </c>
      <c r="J219" s="118">
        <v>0</v>
      </c>
      <c r="K219" s="107">
        <f t="shared" si="47"/>
        <v>0</v>
      </c>
      <c r="L219" s="107">
        <f>K219-D219</f>
        <v>0</v>
      </c>
      <c r="M219" s="63"/>
      <c r="N219" s="86">
        <f t="shared" si="44"/>
        <v>0</v>
      </c>
      <c r="O219" s="85">
        <f t="shared" si="48"/>
        <v>0</v>
      </c>
    </row>
    <row r="220" spans="1:15" ht="49.5" customHeight="1" hidden="1">
      <c r="A220" s="143" t="s">
        <v>91</v>
      </c>
      <c r="B220" s="144"/>
      <c r="C220" s="107">
        <v>0</v>
      </c>
      <c r="D220" s="107">
        <v>0</v>
      </c>
      <c r="E220" s="107">
        <v>0</v>
      </c>
      <c r="F220" s="94"/>
      <c r="G220" s="94"/>
      <c r="H220" s="118"/>
      <c r="I220" s="118"/>
      <c r="J220" s="118">
        <v>0</v>
      </c>
      <c r="K220" s="107">
        <f t="shared" si="47"/>
        <v>0</v>
      </c>
      <c r="L220" s="107">
        <f>K220-D220</f>
        <v>0</v>
      </c>
      <c r="M220" s="63"/>
      <c r="N220" s="86">
        <f t="shared" si="44"/>
        <v>0</v>
      </c>
      <c r="O220" s="85">
        <f t="shared" si="48"/>
        <v>0</v>
      </c>
    </row>
    <row r="221" spans="1:15" ht="63.75" customHeight="1" hidden="1">
      <c r="A221" s="143" t="s">
        <v>89</v>
      </c>
      <c r="B221" s="144"/>
      <c r="C221" s="107"/>
      <c r="D221" s="107">
        <v>0</v>
      </c>
      <c r="E221" s="107">
        <v>0</v>
      </c>
      <c r="F221" s="94"/>
      <c r="G221" s="94"/>
      <c r="H221" s="118"/>
      <c r="I221" s="118"/>
      <c r="J221" s="118"/>
      <c r="K221" s="107">
        <f t="shared" si="47"/>
        <v>0</v>
      </c>
      <c r="L221" s="107">
        <f>K221-D221</f>
        <v>0</v>
      </c>
      <c r="M221" s="63"/>
      <c r="N221" s="86">
        <f t="shared" si="44"/>
        <v>0</v>
      </c>
      <c r="O221" s="85">
        <f t="shared" si="48"/>
        <v>0</v>
      </c>
    </row>
    <row r="222" spans="1:15" ht="23.25" customHeight="1" hidden="1">
      <c r="A222" s="143" t="s">
        <v>92</v>
      </c>
      <c r="B222" s="144"/>
      <c r="C222" s="107">
        <v>0</v>
      </c>
      <c r="D222" s="107">
        <v>0</v>
      </c>
      <c r="E222" s="107"/>
      <c r="F222" s="94"/>
      <c r="G222" s="94"/>
      <c r="H222" s="118">
        <v>0</v>
      </c>
      <c r="I222" s="118"/>
      <c r="J222" s="118"/>
      <c r="K222" s="107">
        <f t="shared" si="47"/>
        <v>0</v>
      </c>
      <c r="L222" s="107">
        <f>K222-D222</f>
        <v>0</v>
      </c>
      <c r="M222" s="63"/>
      <c r="N222" s="86">
        <f t="shared" si="44"/>
        <v>0</v>
      </c>
      <c r="O222" s="85">
        <f t="shared" si="48"/>
        <v>0</v>
      </c>
    </row>
    <row r="223" spans="1:15" ht="23.25" customHeight="1">
      <c r="A223" s="143" t="s">
        <v>231</v>
      </c>
      <c r="B223" s="144"/>
      <c r="C223" s="107">
        <v>0</v>
      </c>
      <c r="D223" s="107">
        <v>0</v>
      </c>
      <c r="E223" s="107">
        <v>0</v>
      </c>
      <c r="F223" s="94"/>
      <c r="G223" s="94"/>
      <c r="H223" s="119">
        <v>0</v>
      </c>
      <c r="I223" s="107">
        <v>0</v>
      </c>
      <c r="J223" s="119">
        <v>0</v>
      </c>
      <c r="K223" s="107">
        <f t="shared" si="47"/>
        <v>0</v>
      </c>
      <c r="L223" s="107">
        <v>0</v>
      </c>
      <c r="M223" s="63"/>
      <c r="N223" s="86">
        <f t="shared" si="44"/>
        <v>0</v>
      </c>
      <c r="O223" s="85">
        <f t="shared" si="48"/>
        <v>0</v>
      </c>
    </row>
    <row r="224" spans="1:15" ht="22.5" customHeight="1">
      <c r="A224" s="143" t="s">
        <v>232</v>
      </c>
      <c r="B224" s="144"/>
      <c r="C224" s="107">
        <v>0</v>
      </c>
      <c r="D224" s="107">
        <v>0</v>
      </c>
      <c r="E224" s="107">
        <v>0</v>
      </c>
      <c r="F224" s="94"/>
      <c r="G224" s="94"/>
      <c r="H224" s="119">
        <v>0</v>
      </c>
      <c r="I224" s="107">
        <v>0</v>
      </c>
      <c r="J224" s="119">
        <v>5</v>
      </c>
      <c r="K224" s="107">
        <f t="shared" si="47"/>
        <v>5</v>
      </c>
      <c r="L224" s="107">
        <f>K224-D224</f>
        <v>5</v>
      </c>
      <c r="M224" s="63"/>
      <c r="N224" s="86">
        <f t="shared" si="44"/>
        <v>5</v>
      </c>
      <c r="O224" s="85">
        <f t="shared" si="48"/>
        <v>0</v>
      </c>
    </row>
    <row r="225" spans="1:15" ht="27.75" customHeight="1">
      <c r="A225" s="143" t="s">
        <v>228</v>
      </c>
      <c r="B225" s="144"/>
      <c r="C225" s="107">
        <v>160</v>
      </c>
      <c r="D225" s="107">
        <v>164</v>
      </c>
      <c r="E225" s="115">
        <v>0</v>
      </c>
      <c r="F225" s="95"/>
      <c r="G225" s="95"/>
      <c r="H225" s="115">
        <v>164</v>
      </c>
      <c r="I225" s="115">
        <v>0</v>
      </c>
      <c r="J225" s="115">
        <v>0</v>
      </c>
      <c r="K225" s="107">
        <f t="shared" si="47"/>
        <v>164</v>
      </c>
      <c r="L225" s="107">
        <v>0</v>
      </c>
      <c r="M225" s="63"/>
      <c r="N225" s="86">
        <f>E225+H225+I225+J225</f>
        <v>164</v>
      </c>
      <c r="O225" s="85">
        <f t="shared" si="48"/>
        <v>0</v>
      </c>
    </row>
    <row r="226" spans="1:15" ht="15">
      <c r="A226" s="110" t="s">
        <v>93</v>
      </c>
      <c r="B226" s="111"/>
      <c r="C226" s="107">
        <f>C227+C239</f>
        <v>471814</v>
      </c>
      <c r="D226" s="108">
        <v>504284</v>
      </c>
      <c r="E226" s="107">
        <f>E227+E239</f>
        <v>337945</v>
      </c>
      <c r="F226" s="74"/>
      <c r="G226" s="74"/>
      <c r="H226" s="113">
        <f>H227+H239</f>
        <v>47407</v>
      </c>
      <c r="I226" s="113">
        <f>I227+I239</f>
        <v>48883</v>
      </c>
      <c r="J226" s="113">
        <f>J227+J239</f>
        <v>68839</v>
      </c>
      <c r="K226" s="113">
        <f>K227+K239</f>
        <v>503074</v>
      </c>
      <c r="L226" s="116">
        <f aca="true" t="shared" si="49" ref="L226:L241">K226-D226</f>
        <v>-1210</v>
      </c>
      <c r="M226" s="7"/>
      <c r="N226" s="86">
        <f t="shared" si="44"/>
        <v>503074</v>
      </c>
      <c r="O226" s="85">
        <f t="shared" si="48"/>
        <v>0</v>
      </c>
    </row>
    <row r="227" spans="1:15" ht="20.25" customHeight="1">
      <c r="A227" s="110" t="s">
        <v>87</v>
      </c>
      <c r="B227" s="111"/>
      <c r="C227" s="107">
        <f>C228+C229+C231+C232+C233+C234+C235+C236+C237+C238</f>
        <v>370646</v>
      </c>
      <c r="D227" s="107">
        <f>D228+D229+D231+D232+D233+D234+D235+D236+D237+D238</f>
        <v>384918</v>
      </c>
      <c r="E227" s="107">
        <f>E228+E229+E231+E232+E233+E234+E235+E236+E237+E238</f>
        <v>258447</v>
      </c>
      <c r="F227" s="74"/>
      <c r="G227" s="74"/>
      <c r="H227" s="107">
        <f>H228+H229+H231+H232+H233+H234+H235+H236+H237+H238</f>
        <v>37388</v>
      </c>
      <c r="I227" s="107">
        <f>I228+I229+I231+I232+I233+I234+I235+I236+I237+I238</f>
        <v>38877</v>
      </c>
      <c r="J227" s="107">
        <f>J228+J229+J231+J232+J233+J234+J235+J236+J237+J238</f>
        <v>50074</v>
      </c>
      <c r="K227" s="107">
        <f>K228+K229+K231+K232+K233+K234+K235+K236+K237+K238</f>
        <v>384786</v>
      </c>
      <c r="L227" s="74"/>
      <c r="M227" s="7"/>
      <c r="N227" s="86">
        <f t="shared" si="44"/>
        <v>384786</v>
      </c>
      <c r="O227" s="85">
        <f t="shared" si="48"/>
        <v>0</v>
      </c>
    </row>
    <row r="228" spans="1:15" ht="29.25" customHeight="1">
      <c r="A228" s="110" t="s">
        <v>235</v>
      </c>
      <c r="B228" s="111"/>
      <c r="C228" s="107">
        <v>321104</v>
      </c>
      <c r="D228" s="107">
        <v>329055</v>
      </c>
      <c r="E228" s="107">
        <v>230122</v>
      </c>
      <c r="F228" s="74"/>
      <c r="G228" s="74"/>
      <c r="H228" s="107">
        <v>29240</v>
      </c>
      <c r="I228" s="107">
        <v>29200</v>
      </c>
      <c r="J228" s="107">
        <v>40493</v>
      </c>
      <c r="K228" s="107">
        <f>E228+H228+I228+J228</f>
        <v>329055</v>
      </c>
      <c r="L228" s="118">
        <f t="shared" si="49"/>
        <v>0</v>
      </c>
      <c r="M228" s="120"/>
      <c r="N228" s="86">
        <f t="shared" si="44"/>
        <v>329055</v>
      </c>
      <c r="O228" s="85">
        <f t="shared" si="48"/>
        <v>0</v>
      </c>
    </row>
    <row r="229" spans="1:15" ht="21.75" customHeight="1">
      <c r="A229" s="186" t="s">
        <v>228</v>
      </c>
      <c r="B229" s="187"/>
      <c r="C229" s="107">
        <v>0</v>
      </c>
      <c r="D229" s="107">
        <v>2583</v>
      </c>
      <c r="E229" s="107"/>
      <c r="F229" s="74"/>
      <c r="G229" s="74"/>
      <c r="H229" s="107">
        <v>583</v>
      </c>
      <c r="I229" s="107">
        <v>2000</v>
      </c>
      <c r="J229" s="107">
        <v>0</v>
      </c>
      <c r="K229" s="107">
        <f>E229+H229+I229+J229</f>
        <v>2583</v>
      </c>
      <c r="L229" s="118"/>
      <c r="M229" s="120"/>
      <c r="N229" s="86"/>
      <c r="O229" s="85"/>
    </row>
    <row r="230" spans="1:15" ht="17.25" customHeight="1" hidden="1">
      <c r="A230" s="110" t="s">
        <v>86</v>
      </c>
      <c r="B230" s="111"/>
      <c r="C230" s="107"/>
      <c r="D230" s="107"/>
      <c r="E230" s="107"/>
      <c r="F230" s="74"/>
      <c r="G230" s="74"/>
      <c r="H230" s="74"/>
      <c r="I230" s="74">
        <v>0</v>
      </c>
      <c r="J230" s="74">
        <v>0</v>
      </c>
      <c r="K230" s="74">
        <f aca="true" t="shared" si="50" ref="K230:K239">E230+H230+I230+J230</f>
        <v>0</v>
      </c>
      <c r="L230" s="74">
        <f t="shared" si="49"/>
        <v>0</v>
      </c>
      <c r="M230" s="7"/>
      <c r="N230" s="86">
        <f t="shared" si="44"/>
        <v>0</v>
      </c>
      <c r="O230" s="85">
        <f t="shared" si="48"/>
        <v>0</v>
      </c>
    </row>
    <row r="231" spans="1:15" ht="18.75" customHeight="1">
      <c r="A231" s="186" t="s">
        <v>236</v>
      </c>
      <c r="B231" s="187"/>
      <c r="C231" s="107">
        <v>143</v>
      </c>
      <c r="D231" s="107">
        <v>143</v>
      </c>
      <c r="E231" s="107">
        <v>6</v>
      </c>
      <c r="F231" s="74"/>
      <c r="G231" s="74"/>
      <c r="H231" s="107">
        <v>1</v>
      </c>
      <c r="I231" s="107">
        <v>2</v>
      </c>
      <c r="J231" s="107">
        <v>2</v>
      </c>
      <c r="K231" s="107">
        <f>E231+H231+I231+J231</f>
        <v>11</v>
      </c>
      <c r="L231" s="107">
        <f t="shared" si="49"/>
        <v>-132</v>
      </c>
      <c r="M231" s="7"/>
      <c r="N231" s="86">
        <f t="shared" si="44"/>
        <v>11</v>
      </c>
      <c r="O231" s="85">
        <f t="shared" si="48"/>
        <v>0</v>
      </c>
    </row>
    <row r="232" spans="1:15" ht="18.75" customHeight="1">
      <c r="A232" s="186" t="s">
        <v>237</v>
      </c>
      <c r="B232" s="187"/>
      <c r="C232" s="107">
        <v>4102</v>
      </c>
      <c r="D232" s="107">
        <v>4102</v>
      </c>
      <c r="E232" s="107">
        <v>1704</v>
      </c>
      <c r="F232" s="74"/>
      <c r="G232" s="74"/>
      <c r="H232" s="107">
        <v>800</v>
      </c>
      <c r="I232" s="107">
        <v>798</v>
      </c>
      <c r="J232" s="107">
        <v>800</v>
      </c>
      <c r="K232" s="107">
        <f t="shared" si="50"/>
        <v>4102</v>
      </c>
      <c r="L232" s="107">
        <f t="shared" si="49"/>
        <v>0</v>
      </c>
      <c r="M232" s="7"/>
      <c r="N232" s="86">
        <f t="shared" si="44"/>
        <v>4102</v>
      </c>
      <c r="O232" s="85">
        <f t="shared" si="48"/>
        <v>0</v>
      </c>
    </row>
    <row r="233" spans="1:15" ht="28.5" customHeight="1">
      <c r="A233" s="139" t="s">
        <v>238</v>
      </c>
      <c r="B233" s="140"/>
      <c r="C233" s="107">
        <v>15624</v>
      </c>
      <c r="D233" s="107">
        <v>15624</v>
      </c>
      <c r="E233" s="107">
        <v>11398</v>
      </c>
      <c r="F233" s="74"/>
      <c r="G233" s="74"/>
      <c r="H233" s="107">
        <v>1302</v>
      </c>
      <c r="I233" s="107">
        <v>1302</v>
      </c>
      <c r="J233" s="107">
        <v>1622</v>
      </c>
      <c r="K233" s="107">
        <f t="shared" si="50"/>
        <v>15624</v>
      </c>
      <c r="L233" s="107">
        <f t="shared" si="49"/>
        <v>0</v>
      </c>
      <c r="M233" s="120"/>
      <c r="N233" s="86">
        <f t="shared" si="44"/>
        <v>15624</v>
      </c>
      <c r="O233" s="85">
        <f t="shared" si="48"/>
        <v>0</v>
      </c>
    </row>
    <row r="234" spans="1:15" ht="50.25" customHeight="1">
      <c r="A234" s="139" t="s">
        <v>239</v>
      </c>
      <c r="B234" s="140"/>
      <c r="C234" s="107">
        <v>11916</v>
      </c>
      <c r="D234" s="107">
        <v>11916</v>
      </c>
      <c r="E234" s="107">
        <v>6273</v>
      </c>
      <c r="F234" s="107"/>
      <c r="G234" s="107"/>
      <c r="H234" s="107">
        <v>1821</v>
      </c>
      <c r="I234" s="107">
        <v>1821</v>
      </c>
      <c r="J234" s="107">
        <v>2001</v>
      </c>
      <c r="K234" s="107">
        <f t="shared" si="50"/>
        <v>11916</v>
      </c>
      <c r="L234" s="107">
        <f t="shared" si="49"/>
        <v>0</v>
      </c>
      <c r="M234" s="7"/>
      <c r="N234" s="86">
        <f t="shared" si="44"/>
        <v>11916</v>
      </c>
      <c r="O234" s="85">
        <f t="shared" si="48"/>
        <v>0</v>
      </c>
    </row>
    <row r="235" spans="1:15" ht="46.5" customHeight="1">
      <c r="A235" s="139" t="s">
        <v>240</v>
      </c>
      <c r="B235" s="140"/>
      <c r="C235" s="107">
        <v>0</v>
      </c>
      <c r="D235" s="107">
        <v>1000</v>
      </c>
      <c r="E235" s="107">
        <v>965</v>
      </c>
      <c r="F235" s="74"/>
      <c r="G235" s="74"/>
      <c r="H235" s="107">
        <v>35</v>
      </c>
      <c r="I235" s="107">
        <v>0</v>
      </c>
      <c r="J235" s="107">
        <v>0</v>
      </c>
      <c r="K235" s="107">
        <f t="shared" si="50"/>
        <v>1000</v>
      </c>
      <c r="L235" s="107">
        <f t="shared" si="49"/>
        <v>0</v>
      </c>
      <c r="M235" s="7"/>
      <c r="N235" s="86">
        <f t="shared" si="44"/>
        <v>1000</v>
      </c>
      <c r="O235" s="85">
        <f t="shared" si="48"/>
        <v>0</v>
      </c>
    </row>
    <row r="236" spans="1:15" ht="39.75" customHeight="1">
      <c r="A236" s="139" t="s">
        <v>241</v>
      </c>
      <c r="B236" s="140"/>
      <c r="C236" s="107">
        <v>1680</v>
      </c>
      <c r="D236" s="107">
        <v>1856</v>
      </c>
      <c r="E236" s="107">
        <v>0</v>
      </c>
      <c r="F236" s="107"/>
      <c r="G236" s="107"/>
      <c r="H236" s="107">
        <v>0</v>
      </c>
      <c r="I236" s="107">
        <v>0</v>
      </c>
      <c r="J236" s="107">
        <v>1856</v>
      </c>
      <c r="K236" s="107">
        <f t="shared" si="50"/>
        <v>1856</v>
      </c>
      <c r="L236" s="107">
        <f t="shared" si="49"/>
        <v>0</v>
      </c>
      <c r="M236" s="7"/>
      <c r="N236" s="86">
        <f t="shared" si="44"/>
        <v>1856</v>
      </c>
      <c r="O236" s="85">
        <f t="shared" si="48"/>
        <v>0</v>
      </c>
    </row>
    <row r="237" spans="1:15" ht="30" customHeight="1">
      <c r="A237" s="139" t="s">
        <v>242</v>
      </c>
      <c r="B237" s="140"/>
      <c r="C237" s="107">
        <v>16077</v>
      </c>
      <c r="D237" s="107">
        <v>15501</v>
      </c>
      <c r="E237" s="107">
        <v>5594</v>
      </c>
      <c r="F237" s="74"/>
      <c r="G237" s="74"/>
      <c r="H237" s="107">
        <v>3253</v>
      </c>
      <c r="I237" s="107">
        <v>3354</v>
      </c>
      <c r="J237" s="107">
        <v>3300</v>
      </c>
      <c r="K237" s="107">
        <f t="shared" si="50"/>
        <v>15501</v>
      </c>
      <c r="L237" s="107">
        <f t="shared" si="49"/>
        <v>0</v>
      </c>
      <c r="M237" s="7"/>
      <c r="N237" s="86">
        <f t="shared" si="44"/>
        <v>15501</v>
      </c>
      <c r="O237" s="85">
        <f t="shared" si="48"/>
        <v>0</v>
      </c>
    </row>
    <row r="238" spans="1:15" ht="13.5" customHeight="1">
      <c r="A238" s="139" t="s">
        <v>243</v>
      </c>
      <c r="B238" s="140"/>
      <c r="C238" s="107">
        <v>0</v>
      </c>
      <c r="D238" s="107">
        <v>3138</v>
      </c>
      <c r="E238" s="107">
        <v>2385</v>
      </c>
      <c r="F238" s="74"/>
      <c r="G238" s="74"/>
      <c r="H238" s="107">
        <v>353</v>
      </c>
      <c r="I238" s="107">
        <v>400</v>
      </c>
      <c r="J238" s="107">
        <v>0</v>
      </c>
      <c r="K238" s="107">
        <f t="shared" si="50"/>
        <v>3138</v>
      </c>
      <c r="L238" s="107">
        <f t="shared" si="49"/>
        <v>0</v>
      </c>
      <c r="M238" s="7"/>
      <c r="N238" s="86">
        <f t="shared" si="44"/>
        <v>3138</v>
      </c>
      <c r="O238" s="85">
        <f t="shared" si="48"/>
        <v>0</v>
      </c>
    </row>
    <row r="239" spans="1:15" ht="17.25" customHeight="1">
      <c r="A239" s="143" t="s">
        <v>25</v>
      </c>
      <c r="B239" s="144"/>
      <c r="C239" s="107">
        <v>101168</v>
      </c>
      <c r="D239" s="107">
        <v>119366</v>
      </c>
      <c r="E239" s="107">
        <v>79498</v>
      </c>
      <c r="F239" s="74"/>
      <c r="G239" s="74"/>
      <c r="H239" s="113">
        <v>10019</v>
      </c>
      <c r="I239" s="113">
        <v>10006</v>
      </c>
      <c r="J239" s="113">
        <v>18765</v>
      </c>
      <c r="K239" s="113">
        <f t="shared" si="50"/>
        <v>118288</v>
      </c>
      <c r="L239" s="113">
        <f t="shared" si="49"/>
        <v>-1078</v>
      </c>
      <c r="M239" s="7"/>
      <c r="N239" s="86">
        <f t="shared" si="44"/>
        <v>118288</v>
      </c>
      <c r="O239" s="85">
        <f t="shared" si="48"/>
        <v>0</v>
      </c>
    </row>
    <row r="240" spans="1:15" ht="26.25" customHeight="1">
      <c r="A240" s="188" t="s">
        <v>83</v>
      </c>
      <c r="B240" s="189"/>
      <c r="C240" s="109">
        <f>C241</f>
        <v>113947</v>
      </c>
      <c r="D240" s="112">
        <f>D241</f>
        <v>118665</v>
      </c>
      <c r="E240" s="109">
        <f>E241</f>
        <v>80547</v>
      </c>
      <c r="F240" s="93"/>
      <c r="G240" s="93"/>
      <c r="H240" s="114">
        <f>H241</f>
        <v>11159</v>
      </c>
      <c r="I240" s="114">
        <f>I241</f>
        <v>11159</v>
      </c>
      <c r="J240" s="114">
        <f>J241</f>
        <v>19365</v>
      </c>
      <c r="K240" s="114">
        <f>K241</f>
        <v>122230</v>
      </c>
      <c r="L240" s="114">
        <f>L241</f>
        <v>3565</v>
      </c>
      <c r="M240" s="75"/>
      <c r="N240" s="86">
        <f t="shared" si="44"/>
        <v>122230</v>
      </c>
      <c r="O240" s="85">
        <f t="shared" si="48"/>
        <v>0</v>
      </c>
    </row>
    <row r="241" spans="1:15" ht="26.25" customHeight="1">
      <c r="A241" s="139" t="s">
        <v>152</v>
      </c>
      <c r="B241" s="140"/>
      <c r="C241" s="107">
        <v>113947</v>
      </c>
      <c r="D241" s="107">
        <v>118665</v>
      </c>
      <c r="E241" s="107">
        <v>80547</v>
      </c>
      <c r="F241" s="74"/>
      <c r="G241" s="74"/>
      <c r="H241" s="113">
        <v>11159</v>
      </c>
      <c r="I241" s="113">
        <v>11159</v>
      </c>
      <c r="J241" s="113">
        <v>19365</v>
      </c>
      <c r="K241" s="113">
        <f>E241+H241+I241+J241</f>
        <v>122230</v>
      </c>
      <c r="L241" s="113">
        <f t="shared" si="49"/>
        <v>3565</v>
      </c>
      <c r="M241" s="75"/>
      <c r="N241" s="86">
        <f t="shared" si="44"/>
        <v>122230</v>
      </c>
      <c r="O241" s="85">
        <f t="shared" si="48"/>
        <v>0</v>
      </c>
    </row>
    <row r="242" spans="1:15" ht="27.75" customHeight="1">
      <c r="A242" s="137" t="s">
        <v>46</v>
      </c>
      <c r="B242" s="138"/>
      <c r="C242" s="99">
        <f>C244+C247</f>
        <v>6701</v>
      </c>
      <c r="D242" s="99">
        <f>D244+D247</f>
        <v>7170</v>
      </c>
      <c r="E242" s="107">
        <f>E244+E247+E250</f>
        <v>3205</v>
      </c>
      <c r="F242" s="38"/>
      <c r="G242" s="38"/>
      <c r="H242" s="38">
        <f>H244+H247</f>
        <v>263</v>
      </c>
      <c r="I242" s="38">
        <f>I244+I247</f>
        <v>3743</v>
      </c>
      <c r="J242" s="38">
        <f>J244+J247</f>
        <v>264</v>
      </c>
      <c r="K242" s="38">
        <f>K244+K247</f>
        <v>7475</v>
      </c>
      <c r="L242" s="38">
        <f>L244+L247</f>
        <v>305</v>
      </c>
      <c r="M242" s="61"/>
      <c r="N242" s="86">
        <f t="shared" si="44"/>
        <v>7475</v>
      </c>
      <c r="O242" s="85">
        <f t="shared" si="48"/>
        <v>0</v>
      </c>
    </row>
    <row r="243" spans="1:15" ht="11.25" customHeight="1">
      <c r="A243" s="182" t="s">
        <v>7</v>
      </c>
      <c r="B243" s="183"/>
      <c r="C243" s="38"/>
      <c r="D243" s="38"/>
      <c r="E243" s="107"/>
      <c r="F243" s="38"/>
      <c r="G243" s="38"/>
      <c r="H243" s="38"/>
      <c r="I243" s="38"/>
      <c r="J243" s="38"/>
      <c r="K243" s="38"/>
      <c r="L243" s="38"/>
      <c r="M243" s="7"/>
      <c r="N243" s="86">
        <f t="shared" si="44"/>
        <v>0</v>
      </c>
      <c r="O243" s="85">
        <f t="shared" si="48"/>
        <v>0</v>
      </c>
    </row>
    <row r="244" spans="1:15" ht="15">
      <c r="A244" s="51" t="s">
        <v>47</v>
      </c>
      <c r="B244" s="70"/>
      <c r="C244" s="15">
        <f aca="true" t="shared" si="51" ref="C244:L244">SUM(C245:C246)</f>
        <v>3690</v>
      </c>
      <c r="D244" s="15">
        <f t="shared" si="51"/>
        <v>3690</v>
      </c>
      <c r="E244" s="15">
        <f t="shared" si="51"/>
        <v>3205</v>
      </c>
      <c r="F244" s="15">
        <f t="shared" si="51"/>
        <v>0</v>
      </c>
      <c r="G244" s="15">
        <f t="shared" si="51"/>
        <v>0</v>
      </c>
      <c r="H244" s="15">
        <f t="shared" si="51"/>
        <v>263</v>
      </c>
      <c r="I244" s="15">
        <f t="shared" si="51"/>
        <v>263</v>
      </c>
      <c r="J244" s="15">
        <f t="shared" si="51"/>
        <v>264</v>
      </c>
      <c r="K244" s="15">
        <f t="shared" si="51"/>
        <v>3995</v>
      </c>
      <c r="L244" s="15">
        <f t="shared" si="51"/>
        <v>305</v>
      </c>
      <c r="M244" s="71"/>
      <c r="N244" s="86">
        <f t="shared" si="44"/>
        <v>3995</v>
      </c>
      <c r="O244" s="85">
        <f t="shared" si="48"/>
        <v>0</v>
      </c>
    </row>
    <row r="245" spans="1:15" ht="19.5" customHeight="1">
      <c r="A245" s="137" t="s">
        <v>13</v>
      </c>
      <c r="B245" s="138"/>
      <c r="C245" s="15">
        <v>3390</v>
      </c>
      <c r="D245" s="15">
        <v>3390</v>
      </c>
      <c r="E245" s="15">
        <v>2905</v>
      </c>
      <c r="F245" s="15"/>
      <c r="G245" s="15"/>
      <c r="H245" s="15">
        <v>263</v>
      </c>
      <c r="I245" s="15">
        <v>263</v>
      </c>
      <c r="J245" s="15">
        <v>264</v>
      </c>
      <c r="K245" s="15">
        <f>SUM(E245:J245)</f>
        <v>3695</v>
      </c>
      <c r="L245" s="15">
        <f aca="true" t="shared" si="52" ref="L245:L250">K245-D245</f>
        <v>305</v>
      </c>
      <c r="M245" s="7"/>
      <c r="N245" s="86">
        <f t="shared" si="44"/>
        <v>3695</v>
      </c>
      <c r="O245" s="85">
        <f t="shared" si="48"/>
        <v>0</v>
      </c>
    </row>
    <row r="246" spans="1:15" ht="26.25" customHeight="1">
      <c r="A246" s="137" t="s">
        <v>41</v>
      </c>
      <c r="B246" s="138"/>
      <c r="C246" s="15">
        <v>300</v>
      </c>
      <c r="D246" s="15">
        <v>300</v>
      </c>
      <c r="E246" s="15">
        <v>300</v>
      </c>
      <c r="F246" s="15"/>
      <c r="G246" s="15"/>
      <c r="H246" s="15">
        <v>0</v>
      </c>
      <c r="I246" s="15">
        <v>0</v>
      </c>
      <c r="J246" s="15">
        <v>0</v>
      </c>
      <c r="K246" s="15">
        <f>SUM(E246:J246)</f>
        <v>300</v>
      </c>
      <c r="L246" s="15">
        <f t="shared" si="52"/>
        <v>0</v>
      </c>
      <c r="M246" s="7"/>
      <c r="N246" s="86">
        <f t="shared" si="44"/>
        <v>300</v>
      </c>
      <c r="O246" s="85">
        <f t="shared" si="48"/>
        <v>0</v>
      </c>
    </row>
    <row r="247" spans="1:15" ht="15" customHeight="1">
      <c r="A247" s="190" t="s">
        <v>84</v>
      </c>
      <c r="B247" s="191"/>
      <c r="C247" s="109">
        <f>C248+C249</f>
        <v>3011</v>
      </c>
      <c r="D247" s="109">
        <f>D248+D249+D250</f>
        <v>3480</v>
      </c>
      <c r="E247" s="109">
        <f>E248+E249</f>
        <v>0</v>
      </c>
      <c r="F247" s="93"/>
      <c r="G247" s="93"/>
      <c r="H247" s="109">
        <f>H248+H249</f>
        <v>0</v>
      </c>
      <c r="I247" s="109">
        <f>I248+I249+I250</f>
        <v>3480</v>
      </c>
      <c r="J247" s="109">
        <f>J248+J249</f>
        <v>0</v>
      </c>
      <c r="K247" s="109">
        <f>K248+K249+K250</f>
        <v>3480</v>
      </c>
      <c r="L247" s="107">
        <f t="shared" si="52"/>
        <v>0</v>
      </c>
      <c r="M247" s="7"/>
      <c r="N247" s="86">
        <f t="shared" si="44"/>
        <v>3480</v>
      </c>
      <c r="O247" s="85">
        <f t="shared" si="48"/>
        <v>0</v>
      </c>
    </row>
    <row r="248" spans="1:15" s="25" customFormat="1" ht="27.75" customHeight="1">
      <c r="A248" s="139" t="s">
        <v>74</v>
      </c>
      <c r="B248" s="140"/>
      <c r="C248" s="107">
        <v>1358</v>
      </c>
      <c r="D248" s="107">
        <v>1358</v>
      </c>
      <c r="E248" s="107">
        <v>0</v>
      </c>
      <c r="F248" s="74"/>
      <c r="G248" s="74"/>
      <c r="H248" s="107">
        <v>0</v>
      </c>
      <c r="I248" s="107">
        <v>1358</v>
      </c>
      <c r="J248" s="107">
        <v>0</v>
      </c>
      <c r="K248" s="107">
        <f>E248+H248+I248+J248</f>
        <v>1358</v>
      </c>
      <c r="L248" s="107">
        <f t="shared" si="52"/>
        <v>0</v>
      </c>
      <c r="M248" s="7"/>
      <c r="N248" s="86">
        <f t="shared" si="44"/>
        <v>1358</v>
      </c>
      <c r="O248" s="85">
        <f t="shared" si="48"/>
        <v>0</v>
      </c>
    </row>
    <row r="249" spans="1:15" ht="26.25" customHeight="1">
      <c r="A249" s="139" t="s">
        <v>75</v>
      </c>
      <c r="B249" s="140"/>
      <c r="C249" s="107">
        <v>1653</v>
      </c>
      <c r="D249" s="107">
        <v>1653</v>
      </c>
      <c r="E249" s="107">
        <v>0</v>
      </c>
      <c r="F249" s="74"/>
      <c r="G249" s="74"/>
      <c r="H249" s="107">
        <v>0</v>
      </c>
      <c r="I249" s="107">
        <v>1653</v>
      </c>
      <c r="J249" s="107">
        <v>0</v>
      </c>
      <c r="K249" s="107">
        <f>E249+H249+I249+J249</f>
        <v>1653</v>
      </c>
      <c r="L249" s="107">
        <f t="shared" si="52"/>
        <v>0</v>
      </c>
      <c r="M249" s="7"/>
      <c r="N249" s="86">
        <f t="shared" si="44"/>
        <v>1653</v>
      </c>
      <c r="O249" s="85">
        <f t="shared" si="48"/>
        <v>0</v>
      </c>
    </row>
    <row r="250" spans="1:15" ht="36" customHeight="1">
      <c r="A250" s="192" t="s">
        <v>155</v>
      </c>
      <c r="B250" s="193"/>
      <c r="C250" s="107">
        <v>0</v>
      </c>
      <c r="D250" s="107">
        <v>469</v>
      </c>
      <c r="E250" s="107">
        <v>0</v>
      </c>
      <c r="F250" s="74"/>
      <c r="G250" s="74"/>
      <c r="H250" s="107">
        <v>0</v>
      </c>
      <c r="I250" s="107">
        <v>469</v>
      </c>
      <c r="J250" s="107">
        <v>0</v>
      </c>
      <c r="K250" s="107">
        <f>E250+H250+I250+J250</f>
        <v>469</v>
      </c>
      <c r="L250" s="107">
        <f t="shared" si="52"/>
        <v>0</v>
      </c>
      <c r="M250" s="7"/>
      <c r="N250" s="86">
        <f t="shared" si="44"/>
        <v>469</v>
      </c>
      <c r="O250" s="85">
        <f t="shared" si="48"/>
        <v>0</v>
      </c>
    </row>
    <row r="251" spans="1:15" ht="23.25" customHeight="1">
      <c r="A251" s="184" t="s">
        <v>14</v>
      </c>
      <c r="B251" s="185"/>
      <c r="C251" s="97">
        <f aca="true" t="shared" si="53" ref="C251:H251">C252+C253+C254+C255+C259+C262+C256+C260+C261+C263</f>
        <v>38216</v>
      </c>
      <c r="D251" s="97">
        <f t="shared" si="53"/>
        <v>53563</v>
      </c>
      <c r="E251" s="112">
        <f t="shared" si="53"/>
        <v>31819</v>
      </c>
      <c r="F251" s="97">
        <f t="shared" si="53"/>
        <v>7651</v>
      </c>
      <c r="G251" s="97">
        <f t="shared" si="53"/>
        <v>7651</v>
      </c>
      <c r="H251" s="97">
        <f t="shared" si="53"/>
        <v>2756</v>
      </c>
      <c r="I251" s="50">
        <f>I252+I253+I254+I255+I259+I262+I256+I261</f>
        <v>2566</v>
      </c>
      <c r="J251" s="50">
        <f>J252+J253+J254+J255+J259+J262+J256+J261</f>
        <v>5246</v>
      </c>
      <c r="K251" s="50">
        <f>K252+K253+K254+K255+K259+K262+K256+K261+K260</f>
        <v>55123</v>
      </c>
      <c r="L251" s="50">
        <f>L252+L253+L254+L255+L259+L262+L256+L261</f>
        <v>1560</v>
      </c>
      <c r="M251" s="7"/>
      <c r="N251" s="86">
        <f t="shared" si="44"/>
        <v>42387</v>
      </c>
      <c r="O251" s="85">
        <f t="shared" si="48"/>
        <v>12736</v>
      </c>
    </row>
    <row r="252" spans="1:15" ht="25.5" customHeight="1">
      <c r="A252" s="139" t="s">
        <v>133</v>
      </c>
      <c r="B252" s="140"/>
      <c r="C252" s="108">
        <v>10220</v>
      </c>
      <c r="D252" s="108">
        <v>10620</v>
      </c>
      <c r="E252" s="107">
        <v>8516</v>
      </c>
      <c r="F252" s="74">
        <v>7651</v>
      </c>
      <c r="G252" s="74">
        <v>7651</v>
      </c>
      <c r="H252" s="74">
        <v>1173</v>
      </c>
      <c r="I252" s="74">
        <v>785</v>
      </c>
      <c r="J252" s="74">
        <v>1751</v>
      </c>
      <c r="K252" s="74">
        <f>E252+H252+I252+J252</f>
        <v>12225</v>
      </c>
      <c r="L252" s="74">
        <f>K252-D252</f>
        <v>1605</v>
      </c>
      <c r="M252" s="63"/>
      <c r="N252" s="86">
        <f t="shared" si="44"/>
        <v>12225</v>
      </c>
      <c r="O252" s="85">
        <f t="shared" si="48"/>
        <v>0</v>
      </c>
    </row>
    <row r="253" spans="1:15" ht="30.75" customHeight="1">
      <c r="A253" s="139" t="s">
        <v>244</v>
      </c>
      <c r="B253" s="140"/>
      <c r="C253" s="108">
        <v>0</v>
      </c>
      <c r="D253" s="108">
        <v>0</v>
      </c>
      <c r="E253" s="107">
        <v>0</v>
      </c>
      <c r="F253" s="74"/>
      <c r="G253" s="74"/>
      <c r="H253" s="113">
        <v>0</v>
      </c>
      <c r="I253" s="113">
        <v>0</v>
      </c>
      <c r="J253" s="113">
        <v>0</v>
      </c>
      <c r="K253" s="113">
        <f>E253+H253+I253+J253</f>
        <v>0</v>
      </c>
      <c r="L253" s="113">
        <f aca="true" t="shared" si="54" ref="L253:L260">K253-D253</f>
        <v>0</v>
      </c>
      <c r="M253" s="7"/>
      <c r="N253" s="86">
        <f t="shared" si="44"/>
        <v>0</v>
      </c>
      <c r="O253" s="85">
        <f t="shared" si="48"/>
        <v>0</v>
      </c>
    </row>
    <row r="254" spans="1:15" ht="21" customHeight="1">
      <c r="A254" s="139" t="s">
        <v>123</v>
      </c>
      <c r="B254" s="140"/>
      <c r="C254" s="108">
        <v>8356</v>
      </c>
      <c r="D254" s="108">
        <v>8356</v>
      </c>
      <c r="E254" s="107">
        <v>5805</v>
      </c>
      <c r="F254" s="74"/>
      <c r="G254" s="74"/>
      <c r="H254" s="113">
        <v>630</v>
      </c>
      <c r="I254" s="113">
        <v>630</v>
      </c>
      <c r="J254" s="113">
        <v>1291</v>
      </c>
      <c r="K254" s="113">
        <f>E254+H254+I254+J254</f>
        <v>8356</v>
      </c>
      <c r="L254" s="113">
        <f t="shared" si="54"/>
        <v>0</v>
      </c>
      <c r="M254" s="7"/>
      <c r="N254" s="86">
        <f t="shared" si="44"/>
        <v>8356</v>
      </c>
      <c r="O254" s="85">
        <f t="shared" si="48"/>
        <v>0</v>
      </c>
    </row>
    <row r="255" spans="1:15" ht="23.25" customHeight="1">
      <c r="A255" s="110" t="s">
        <v>27</v>
      </c>
      <c r="B255" s="111"/>
      <c r="C255" s="108">
        <v>10300</v>
      </c>
      <c r="D255" s="108">
        <v>10300</v>
      </c>
      <c r="E255" s="107">
        <v>7100</v>
      </c>
      <c r="F255" s="74"/>
      <c r="G255" s="74"/>
      <c r="H255" s="113">
        <v>875</v>
      </c>
      <c r="I255" s="113">
        <v>875</v>
      </c>
      <c r="J255" s="113">
        <v>1450</v>
      </c>
      <c r="K255" s="113">
        <f>E255+H255+I255+J255</f>
        <v>10300</v>
      </c>
      <c r="L255" s="113">
        <f t="shared" si="54"/>
        <v>0</v>
      </c>
      <c r="M255" s="7"/>
      <c r="N255" s="86">
        <f t="shared" si="44"/>
        <v>10300</v>
      </c>
      <c r="O255" s="85">
        <f t="shared" si="48"/>
        <v>0</v>
      </c>
    </row>
    <row r="256" spans="1:15" ht="40.5" customHeight="1">
      <c r="A256" s="139" t="s">
        <v>73</v>
      </c>
      <c r="B256" s="140"/>
      <c r="C256" s="108">
        <f>C257+C258</f>
        <v>6840</v>
      </c>
      <c r="D256" s="108">
        <f aca="true" t="shared" si="55" ref="D256:J256">SUM(D257:D258)</f>
        <v>6852</v>
      </c>
      <c r="E256" s="108">
        <f t="shared" si="55"/>
        <v>6736</v>
      </c>
      <c r="F256" s="96">
        <f t="shared" si="55"/>
        <v>0</v>
      </c>
      <c r="G256" s="96">
        <f t="shared" si="55"/>
        <v>0</v>
      </c>
      <c r="H256" s="108">
        <f t="shared" si="55"/>
        <v>78</v>
      </c>
      <c r="I256" s="108">
        <f t="shared" si="55"/>
        <v>38</v>
      </c>
      <c r="J256" s="108">
        <f t="shared" si="55"/>
        <v>0</v>
      </c>
      <c r="K256" s="107">
        <f aca="true" t="shared" si="56" ref="K256:K263">SUM(E256:J256)</f>
        <v>6852</v>
      </c>
      <c r="L256" s="107">
        <f>K256-D256</f>
        <v>0</v>
      </c>
      <c r="M256" s="7"/>
      <c r="N256" s="86">
        <f t="shared" si="44"/>
        <v>6852</v>
      </c>
      <c r="O256" s="85">
        <f t="shared" si="48"/>
        <v>0</v>
      </c>
    </row>
    <row r="257" spans="1:15" ht="38.25" customHeight="1">
      <c r="A257" s="139" t="s">
        <v>248</v>
      </c>
      <c r="B257" s="140"/>
      <c r="C257" s="108">
        <v>5000</v>
      </c>
      <c r="D257" s="108">
        <v>5012</v>
      </c>
      <c r="E257" s="107">
        <v>4974</v>
      </c>
      <c r="F257" s="74"/>
      <c r="G257" s="74"/>
      <c r="H257" s="107">
        <v>0</v>
      </c>
      <c r="I257" s="107">
        <v>38</v>
      </c>
      <c r="J257" s="107">
        <v>0</v>
      </c>
      <c r="K257" s="107">
        <f t="shared" si="56"/>
        <v>5012</v>
      </c>
      <c r="L257" s="109">
        <f t="shared" si="54"/>
        <v>0</v>
      </c>
      <c r="M257" s="7"/>
      <c r="N257" s="86">
        <f t="shared" si="44"/>
        <v>5012</v>
      </c>
      <c r="O257" s="85">
        <f t="shared" si="48"/>
        <v>0</v>
      </c>
    </row>
    <row r="258" spans="1:15" ht="42" customHeight="1">
      <c r="A258" s="139" t="s">
        <v>249</v>
      </c>
      <c r="B258" s="140"/>
      <c r="C258" s="108">
        <v>1840</v>
      </c>
      <c r="D258" s="108">
        <v>1840</v>
      </c>
      <c r="E258" s="107">
        <v>1762</v>
      </c>
      <c r="F258" s="74"/>
      <c r="G258" s="74"/>
      <c r="H258" s="107">
        <v>78</v>
      </c>
      <c r="I258" s="107">
        <v>0</v>
      </c>
      <c r="J258" s="107">
        <v>0</v>
      </c>
      <c r="K258" s="107">
        <f t="shared" si="56"/>
        <v>1840</v>
      </c>
      <c r="L258" s="109">
        <f t="shared" si="54"/>
        <v>0</v>
      </c>
      <c r="M258" s="7"/>
      <c r="N258" s="86">
        <f t="shared" si="44"/>
        <v>1840</v>
      </c>
      <c r="O258" s="85">
        <f t="shared" si="48"/>
        <v>0</v>
      </c>
    </row>
    <row r="259" spans="1:15" ht="33.75" customHeight="1">
      <c r="A259" s="139" t="s">
        <v>245</v>
      </c>
      <c r="B259" s="140"/>
      <c r="C259" s="108">
        <v>0</v>
      </c>
      <c r="D259" s="108">
        <v>338</v>
      </c>
      <c r="E259" s="107">
        <v>0</v>
      </c>
      <c r="F259" s="74"/>
      <c r="G259" s="74"/>
      <c r="H259" s="107">
        <v>0</v>
      </c>
      <c r="I259" s="107">
        <v>238</v>
      </c>
      <c r="J259" s="107">
        <v>100</v>
      </c>
      <c r="K259" s="107">
        <f t="shared" si="56"/>
        <v>338</v>
      </c>
      <c r="L259" s="109">
        <f>K259-D259</f>
        <v>0</v>
      </c>
      <c r="M259" s="120"/>
      <c r="N259" s="86">
        <f t="shared" si="44"/>
        <v>338</v>
      </c>
      <c r="O259" s="85">
        <f t="shared" si="48"/>
        <v>0</v>
      </c>
    </row>
    <row r="260" spans="1:15" ht="39" customHeight="1">
      <c r="A260" s="139" t="s">
        <v>246</v>
      </c>
      <c r="B260" s="140"/>
      <c r="C260" s="108">
        <v>0</v>
      </c>
      <c r="D260" s="108">
        <v>14538</v>
      </c>
      <c r="E260" s="107">
        <v>1802</v>
      </c>
      <c r="F260" s="74"/>
      <c r="G260" s="74"/>
      <c r="H260" s="113">
        <v>0</v>
      </c>
      <c r="I260" s="113">
        <v>7538</v>
      </c>
      <c r="J260" s="113">
        <v>5198</v>
      </c>
      <c r="K260" s="113">
        <f t="shared" si="56"/>
        <v>14538</v>
      </c>
      <c r="L260" s="114">
        <f t="shared" si="54"/>
        <v>0</v>
      </c>
      <c r="M260" s="7"/>
      <c r="N260" s="86">
        <f t="shared" si="44"/>
        <v>14538</v>
      </c>
      <c r="O260" s="85">
        <f t="shared" si="48"/>
        <v>0</v>
      </c>
    </row>
    <row r="261" spans="1:15" ht="24" customHeight="1">
      <c r="A261" s="139" t="s">
        <v>250</v>
      </c>
      <c r="B261" s="140"/>
      <c r="C261" s="108">
        <v>1500</v>
      </c>
      <c r="D261" s="108">
        <v>1500</v>
      </c>
      <c r="E261" s="107">
        <v>1465</v>
      </c>
      <c r="F261" s="74"/>
      <c r="G261" s="74"/>
      <c r="H261" s="107">
        <v>0</v>
      </c>
      <c r="I261" s="107">
        <v>0</v>
      </c>
      <c r="J261" s="107">
        <v>0</v>
      </c>
      <c r="K261" s="107">
        <f t="shared" si="56"/>
        <v>1465</v>
      </c>
      <c r="L261" s="109">
        <f>K261-D261</f>
        <v>-35</v>
      </c>
      <c r="M261" s="7"/>
      <c r="N261" s="86"/>
      <c r="O261" s="85"/>
    </row>
    <row r="262" spans="1:15" ht="39" customHeight="1">
      <c r="A262" s="139" t="s">
        <v>247</v>
      </c>
      <c r="B262" s="140"/>
      <c r="C262" s="108">
        <v>1000</v>
      </c>
      <c r="D262" s="107">
        <v>1059</v>
      </c>
      <c r="E262" s="107">
        <v>395</v>
      </c>
      <c r="F262" s="74"/>
      <c r="G262" s="74"/>
      <c r="H262" s="113">
        <v>0</v>
      </c>
      <c r="I262" s="113">
        <v>0</v>
      </c>
      <c r="J262" s="113">
        <v>654</v>
      </c>
      <c r="K262" s="113">
        <f t="shared" si="56"/>
        <v>1049</v>
      </c>
      <c r="L262" s="113">
        <f>K262-D262</f>
        <v>-10</v>
      </c>
      <c r="M262" s="7"/>
      <c r="N262" s="86">
        <f t="shared" si="44"/>
        <v>1049</v>
      </c>
      <c r="O262" s="85">
        <f t="shared" si="48"/>
        <v>0</v>
      </c>
    </row>
    <row r="263" spans="1:15" ht="39" customHeight="1">
      <c r="A263" s="194" t="s">
        <v>251</v>
      </c>
      <c r="B263" s="195"/>
      <c r="C263" s="107">
        <v>0</v>
      </c>
      <c r="D263" s="107">
        <v>0</v>
      </c>
      <c r="E263" s="107">
        <v>0</v>
      </c>
      <c r="F263" s="74"/>
      <c r="G263" s="74"/>
      <c r="H263" s="107">
        <v>0</v>
      </c>
      <c r="I263" s="107">
        <v>0</v>
      </c>
      <c r="J263" s="107">
        <v>0</v>
      </c>
      <c r="K263" s="107">
        <f t="shared" si="56"/>
        <v>0</v>
      </c>
      <c r="L263" s="107">
        <f>K263-D263</f>
        <v>0</v>
      </c>
      <c r="M263" s="7"/>
      <c r="N263" s="86">
        <f t="shared" si="44"/>
        <v>0</v>
      </c>
      <c r="O263" s="85">
        <f t="shared" si="48"/>
        <v>0</v>
      </c>
    </row>
    <row r="264" spans="1:14" ht="16.5" customHeight="1">
      <c r="A264" s="52" t="s">
        <v>15</v>
      </c>
      <c r="B264" s="53"/>
      <c r="C264" s="54">
        <f>C266+C278</f>
        <v>241315</v>
      </c>
      <c r="D264" s="54">
        <f>D266+D278</f>
        <v>252607</v>
      </c>
      <c r="E264" s="54">
        <f>E266+E278</f>
        <v>136114</v>
      </c>
      <c r="F264" s="54"/>
      <c r="G264" s="54"/>
      <c r="H264" s="54">
        <f>H266+H278</f>
        <v>16852</v>
      </c>
      <c r="I264" s="54">
        <f>I266+I278</f>
        <v>16799</v>
      </c>
      <c r="J264" s="54">
        <f>J266+J278</f>
        <v>75959</v>
      </c>
      <c r="K264" s="54">
        <f>K266+K278</f>
        <v>245724</v>
      </c>
      <c r="L264" s="54">
        <f>L266+L278</f>
        <v>-6883</v>
      </c>
      <c r="M264" s="9"/>
      <c r="N264" s="2"/>
    </row>
    <row r="265" spans="1:14" ht="10.5" customHeight="1">
      <c r="A265" s="182" t="s">
        <v>7</v>
      </c>
      <c r="B265" s="183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7"/>
      <c r="N265" s="2"/>
    </row>
    <row r="266" spans="1:14" ht="16.5" customHeight="1">
      <c r="A266" s="47" t="s">
        <v>136</v>
      </c>
      <c r="B266" s="48"/>
      <c r="C266" s="38">
        <f>C267+C268+C269+C270+C271+C274+C276+C273</f>
        <v>232015</v>
      </c>
      <c r="D266" s="38">
        <f>D267+D268+D269+D270+D271+D274+D276+D273</f>
        <v>243307</v>
      </c>
      <c r="E266" s="38">
        <f>E267+E268+E269+E270+E271+E274+E276+E273</f>
        <v>129221</v>
      </c>
      <c r="F266" s="38"/>
      <c r="G266" s="38"/>
      <c r="H266" s="38">
        <f>H267+H268+H269+H270+H271+H274+H276+H273</f>
        <v>15800</v>
      </c>
      <c r="I266" s="38">
        <f>I267+I268+I269+I270+I271+I274+I276+I273</f>
        <v>16000</v>
      </c>
      <c r="J266" s="38">
        <f>J267+J268+J269+J270+J271+J274+J276+J273</f>
        <v>74830</v>
      </c>
      <c r="K266" s="38">
        <f>K267+K268+K269+K270+K271+K274+K276+K273</f>
        <v>235851</v>
      </c>
      <c r="L266" s="38">
        <f>L267+L268+L269+L270+L271+L274+L273+L276</f>
        <v>-7456</v>
      </c>
      <c r="M266" s="7"/>
      <c r="N266" s="2"/>
    </row>
    <row r="267" spans="1:14" ht="18.75" customHeight="1">
      <c r="A267" s="182" t="s">
        <v>116</v>
      </c>
      <c r="B267" s="183"/>
      <c r="C267" s="38">
        <v>145724</v>
      </c>
      <c r="D267" s="38">
        <v>145724</v>
      </c>
      <c r="E267" s="38">
        <v>98136</v>
      </c>
      <c r="F267" s="38"/>
      <c r="G267" s="38"/>
      <c r="H267" s="38">
        <v>13100</v>
      </c>
      <c r="I267" s="38">
        <v>13300</v>
      </c>
      <c r="J267" s="38">
        <v>15372</v>
      </c>
      <c r="K267" s="38">
        <f aca="true" t="shared" si="57" ref="K267:K272">E267+H267+I267+J267</f>
        <v>139908</v>
      </c>
      <c r="L267" s="38">
        <f>K267-D267</f>
        <v>-5816</v>
      </c>
      <c r="M267" s="8"/>
      <c r="N267" s="2"/>
    </row>
    <row r="268" spans="1:14" ht="18.75" customHeight="1">
      <c r="A268" s="47" t="s">
        <v>104</v>
      </c>
      <c r="B268" s="48"/>
      <c r="C268" s="38">
        <v>1200</v>
      </c>
      <c r="D268" s="38">
        <v>1300</v>
      </c>
      <c r="E268" s="38">
        <v>1169</v>
      </c>
      <c r="F268" s="38"/>
      <c r="G268" s="38"/>
      <c r="H268" s="38">
        <v>0</v>
      </c>
      <c r="I268" s="38">
        <v>0</v>
      </c>
      <c r="J268" s="38">
        <v>100</v>
      </c>
      <c r="K268" s="38">
        <f t="shared" si="57"/>
        <v>1269</v>
      </c>
      <c r="L268" s="38">
        <f>K268-D268</f>
        <v>-31</v>
      </c>
      <c r="M268" s="7"/>
      <c r="N268" s="2"/>
    </row>
    <row r="269" spans="1:14" ht="15">
      <c r="A269" s="47" t="s">
        <v>105</v>
      </c>
      <c r="B269" s="48"/>
      <c r="C269" s="38">
        <v>26980</v>
      </c>
      <c r="D269" s="38">
        <v>26980</v>
      </c>
      <c r="E269" s="38">
        <v>18060</v>
      </c>
      <c r="F269" s="38"/>
      <c r="G269" s="38"/>
      <c r="H269" s="38">
        <v>2700</v>
      </c>
      <c r="I269" s="38">
        <v>2700</v>
      </c>
      <c r="J269" s="38">
        <v>2792</v>
      </c>
      <c r="K269" s="38">
        <f t="shared" si="57"/>
        <v>26252</v>
      </c>
      <c r="L269" s="38">
        <f>K269-D269</f>
        <v>-728</v>
      </c>
      <c r="M269" s="7"/>
      <c r="N269" s="2"/>
    </row>
    <row r="270" spans="1:14" ht="18" customHeight="1">
      <c r="A270" s="47" t="s">
        <v>82</v>
      </c>
      <c r="B270" s="48"/>
      <c r="C270" s="38">
        <v>100</v>
      </c>
      <c r="D270" s="38">
        <v>100</v>
      </c>
      <c r="E270" s="38">
        <v>100</v>
      </c>
      <c r="F270" s="38"/>
      <c r="G270" s="38"/>
      <c r="H270" s="38">
        <v>0</v>
      </c>
      <c r="I270" s="38">
        <v>0</v>
      </c>
      <c r="J270" s="38">
        <v>0</v>
      </c>
      <c r="K270" s="38">
        <f t="shared" si="57"/>
        <v>100</v>
      </c>
      <c r="L270" s="38">
        <v>0</v>
      </c>
      <c r="M270" s="7"/>
      <c r="N270" s="2"/>
    </row>
    <row r="271" spans="1:14" ht="18" customHeight="1">
      <c r="A271" s="182" t="s">
        <v>219</v>
      </c>
      <c r="B271" s="183"/>
      <c r="C271" s="38">
        <v>0</v>
      </c>
      <c r="D271" s="38">
        <v>133</v>
      </c>
      <c r="E271" s="38">
        <v>133</v>
      </c>
      <c r="F271" s="38"/>
      <c r="G271" s="38"/>
      <c r="H271" s="38">
        <v>0</v>
      </c>
      <c r="I271" s="38">
        <v>0</v>
      </c>
      <c r="J271" s="38">
        <v>0</v>
      </c>
      <c r="K271" s="38">
        <f t="shared" si="57"/>
        <v>133</v>
      </c>
      <c r="L271" s="38">
        <v>0</v>
      </c>
      <c r="M271" s="7"/>
      <c r="N271" s="2"/>
    </row>
    <row r="272" spans="1:14" ht="18" customHeight="1">
      <c r="A272" s="182" t="s">
        <v>220</v>
      </c>
      <c r="B272" s="183"/>
      <c r="C272" s="38">
        <v>0</v>
      </c>
      <c r="D272" s="38">
        <v>100</v>
      </c>
      <c r="E272" s="38">
        <v>100</v>
      </c>
      <c r="F272" s="38"/>
      <c r="G272" s="38"/>
      <c r="H272" s="38"/>
      <c r="I272" s="38"/>
      <c r="J272" s="38"/>
      <c r="K272" s="38">
        <f t="shared" si="57"/>
        <v>100</v>
      </c>
      <c r="L272" s="38">
        <v>0</v>
      </c>
      <c r="M272" s="7"/>
      <c r="N272" s="2"/>
    </row>
    <row r="273" spans="1:14" ht="18" customHeight="1">
      <c r="A273" s="182" t="s">
        <v>168</v>
      </c>
      <c r="B273" s="183"/>
      <c r="C273" s="38">
        <v>8586</v>
      </c>
      <c r="D273" s="38">
        <v>13681</v>
      </c>
      <c r="E273" s="38">
        <v>10712</v>
      </c>
      <c r="F273" s="38"/>
      <c r="G273" s="38"/>
      <c r="H273" s="38">
        <v>0</v>
      </c>
      <c r="I273" s="38">
        <v>0</v>
      </c>
      <c r="J273" s="38">
        <v>2969</v>
      </c>
      <c r="K273" s="38">
        <f aca="true" t="shared" si="58" ref="K273:K278">E273+H273+I273+J273</f>
        <v>13681</v>
      </c>
      <c r="L273" s="38">
        <f>K273-D273</f>
        <v>0</v>
      </c>
      <c r="M273" s="7"/>
      <c r="N273" s="2"/>
    </row>
    <row r="274" spans="1:14" ht="21" customHeight="1">
      <c r="A274" s="47" t="s">
        <v>165</v>
      </c>
      <c r="B274" s="48"/>
      <c r="C274" s="38">
        <v>0</v>
      </c>
      <c r="D274" s="38">
        <v>5964</v>
      </c>
      <c r="E274" s="38">
        <v>911</v>
      </c>
      <c r="F274" s="38"/>
      <c r="G274" s="38"/>
      <c r="H274" s="38">
        <v>0</v>
      </c>
      <c r="I274" s="38">
        <v>0</v>
      </c>
      <c r="J274" s="38">
        <v>4172</v>
      </c>
      <c r="K274" s="38">
        <f t="shared" si="58"/>
        <v>5083</v>
      </c>
      <c r="L274" s="38">
        <f>K274-D274</f>
        <v>-881</v>
      </c>
      <c r="M274" s="7"/>
      <c r="N274" s="2"/>
    </row>
    <row r="275" spans="1:14" ht="17.25" customHeight="1">
      <c r="A275" s="182" t="s">
        <v>205</v>
      </c>
      <c r="B275" s="183"/>
      <c r="C275" s="38">
        <v>0</v>
      </c>
      <c r="D275" s="38">
        <v>5002</v>
      </c>
      <c r="E275" s="38">
        <v>764</v>
      </c>
      <c r="F275" s="38"/>
      <c r="G275" s="38"/>
      <c r="H275" s="38"/>
      <c r="I275" s="38"/>
      <c r="J275" s="38">
        <v>3499</v>
      </c>
      <c r="K275" s="38">
        <f t="shared" si="58"/>
        <v>4263</v>
      </c>
      <c r="L275" s="38">
        <f>K275-D275</f>
        <v>-739</v>
      </c>
      <c r="M275" s="7"/>
      <c r="N275" s="2"/>
    </row>
    <row r="276" spans="1:14" ht="24.75" customHeight="1">
      <c r="A276" s="137" t="s">
        <v>164</v>
      </c>
      <c r="B276" s="138"/>
      <c r="C276" s="38">
        <v>49425</v>
      </c>
      <c r="D276" s="38">
        <v>49425</v>
      </c>
      <c r="E276" s="38">
        <v>0</v>
      </c>
      <c r="F276" s="49"/>
      <c r="G276" s="49"/>
      <c r="H276" s="38">
        <v>0</v>
      </c>
      <c r="I276" s="38">
        <v>0</v>
      </c>
      <c r="J276" s="38">
        <v>49425</v>
      </c>
      <c r="K276" s="38">
        <f t="shared" si="58"/>
        <v>49425</v>
      </c>
      <c r="L276" s="38">
        <f>K276-D276</f>
        <v>0</v>
      </c>
      <c r="M276" s="7"/>
      <c r="N276" s="2"/>
    </row>
    <row r="277" spans="1:14" ht="18" customHeight="1">
      <c r="A277" s="137" t="s">
        <v>206</v>
      </c>
      <c r="B277" s="138"/>
      <c r="C277" s="38">
        <v>19857</v>
      </c>
      <c r="D277" s="38">
        <v>19857</v>
      </c>
      <c r="E277" s="38">
        <v>0</v>
      </c>
      <c r="F277" s="49"/>
      <c r="G277" s="49"/>
      <c r="H277" s="38">
        <v>0</v>
      </c>
      <c r="I277" s="38">
        <v>0</v>
      </c>
      <c r="J277" s="38">
        <v>19857</v>
      </c>
      <c r="K277" s="38">
        <f t="shared" si="58"/>
        <v>19857</v>
      </c>
      <c r="L277" s="38">
        <v>0</v>
      </c>
      <c r="M277" s="7"/>
      <c r="N277" s="2"/>
    </row>
    <row r="278" spans="1:13" ht="27" customHeight="1">
      <c r="A278" s="137" t="s">
        <v>137</v>
      </c>
      <c r="B278" s="138"/>
      <c r="C278" s="38">
        <v>9300</v>
      </c>
      <c r="D278" s="38">
        <v>9300</v>
      </c>
      <c r="E278" s="38">
        <v>6893</v>
      </c>
      <c r="F278" s="49"/>
      <c r="G278" s="49"/>
      <c r="H278" s="38">
        <v>1052</v>
      </c>
      <c r="I278" s="38">
        <v>799</v>
      </c>
      <c r="J278" s="38">
        <v>1129</v>
      </c>
      <c r="K278" s="38">
        <f t="shared" si="58"/>
        <v>9873</v>
      </c>
      <c r="L278" s="38">
        <f>K278-D278</f>
        <v>573</v>
      </c>
      <c r="M278" s="7"/>
    </row>
    <row r="279" spans="1:13" ht="12.75" customHeight="1">
      <c r="A279" s="137" t="s">
        <v>134</v>
      </c>
      <c r="B279" s="138"/>
      <c r="C279" s="38">
        <v>9170</v>
      </c>
      <c r="D279" s="38">
        <v>9170</v>
      </c>
      <c r="E279" s="38">
        <v>6863</v>
      </c>
      <c r="F279" s="38"/>
      <c r="G279" s="38"/>
      <c r="H279" s="38">
        <v>765</v>
      </c>
      <c r="I279" s="38">
        <v>629</v>
      </c>
      <c r="J279" s="38">
        <v>1258</v>
      </c>
      <c r="K279" s="38">
        <v>9415</v>
      </c>
      <c r="L279" s="38">
        <f>K279-D279</f>
        <v>245</v>
      </c>
      <c r="M279" s="7"/>
    </row>
    <row r="280" spans="1:14" ht="21" customHeight="1">
      <c r="A280" s="141" t="s">
        <v>16</v>
      </c>
      <c r="B280" s="142"/>
      <c r="C280" s="14">
        <f>C281</f>
        <v>0</v>
      </c>
      <c r="D280" s="14">
        <f aca="true" t="shared" si="59" ref="D280:L280">D281</f>
        <v>0</v>
      </c>
      <c r="E280" s="14">
        <f t="shared" si="59"/>
        <v>0</v>
      </c>
      <c r="F280" s="14">
        <f t="shared" si="59"/>
        <v>0</v>
      </c>
      <c r="G280" s="14">
        <f t="shared" si="59"/>
        <v>0</v>
      </c>
      <c r="H280" s="14">
        <f t="shared" si="59"/>
        <v>0</v>
      </c>
      <c r="I280" s="14">
        <f t="shared" si="59"/>
        <v>0</v>
      </c>
      <c r="J280" s="14">
        <f t="shared" si="59"/>
        <v>0</v>
      </c>
      <c r="K280" s="14">
        <f t="shared" si="59"/>
        <v>0</v>
      </c>
      <c r="L280" s="14">
        <f t="shared" si="59"/>
        <v>0</v>
      </c>
      <c r="M280" s="35"/>
      <c r="N280" s="2"/>
    </row>
    <row r="281" spans="1:14" ht="29.25" customHeight="1">
      <c r="A281" s="137" t="s">
        <v>45</v>
      </c>
      <c r="B281" s="138"/>
      <c r="C281" s="15">
        <v>0</v>
      </c>
      <c r="D281" s="15">
        <v>0</v>
      </c>
      <c r="E281" s="15">
        <v>0</v>
      </c>
      <c r="F281" s="15"/>
      <c r="G281" s="15"/>
      <c r="H281" s="15">
        <v>0</v>
      </c>
      <c r="I281" s="15">
        <v>0</v>
      </c>
      <c r="J281" s="15">
        <v>0</v>
      </c>
      <c r="K281" s="15">
        <v>0</v>
      </c>
      <c r="L281" s="16">
        <f>K281-D281</f>
        <v>0</v>
      </c>
      <c r="M281" s="7"/>
      <c r="N281" s="2"/>
    </row>
    <row r="282" spans="1:14" ht="18.75" customHeight="1">
      <c r="A282" s="141" t="s">
        <v>17</v>
      </c>
      <c r="B282" s="142"/>
      <c r="C282" s="54">
        <f>C283+C284+C292+C298</f>
        <v>106335</v>
      </c>
      <c r="D282" s="54">
        <f>D283+D284+D292+D298</f>
        <v>120816</v>
      </c>
      <c r="E282" s="54">
        <f>E283+E284+E292+E298</f>
        <v>87746</v>
      </c>
      <c r="F282" s="54"/>
      <c r="G282" s="54"/>
      <c r="H282" s="54">
        <f>H283+H284+H292+H298</f>
        <v>2072</v>
      </c>
      <c r="I282" s="54">
        <f>I283+I284+I292+I298</f>
        <v>2290</v>
      </c>
      <c r="J282" s="54">
        <f>J283+J284+J292+J298</f>
        <v>2672</v>
      </c>
      <c r="K282" s="54">
        <f>K283+K284+K292+K298</f>
        <v>94780</v>
      </c>
      <c r="L282" s="54">
        <f>L283+L284+L292+L298</f>
        <v>-26036</v>
      </c>
      <c r="M282" s="65"/>
      <c r="N282" s="2"/>
    </row>
    <row r="283" spans="1:14" ht="29.25" customHeight="1">
      <c r="A283" s="137" t="s">
        <v>138</v>
      </c>
      <c r="B283" s="138"/>
      <c r="C283" s="38">
        <v>6956</v>
      </c>
      <c r="D283" s="38">
        <v>6956</v>
      </c>
      <c r="E283" s="38">
        <v>4292</v>
      </c>
      <c r="F283" s="50"/>
      <c r="G283" s="50"/>
      <c r="H283" s="38">
        <v>888</v>
      </c>
      <c r="I283" s="38">
        <v>888</v>
      </c>
      <c r="J283" s="38">
        <v>888</v>
      </c>
      <c r="K283" s="38">
        <f>SUM(E283:J283)</f>
        <v>6956</v>
      </c>
      <c r="L283" s="38">
        <f aca="true" t="shared" si="60" ref="L283:L291">K283-D283</f>
        <v>0</v>
      </c>
      <c r="M283" s="7"/>
      <c r="N283" s="2"/>
    </row>
    <row r="284" spans="1:14" s="73" customFormat="1" ht="21" customHeight="1">
      <c r="A284" s="127" t="s">
        <v>146</v>
      </c>
      <c r="B284" s="128"/>
      <c r="C284" s="15">
        <f>C285+C286+C287+C288+C289+C290+C291</f>
        <v>68278</v>
      </c>
      <c r="D284" s="15">
        <f>D285+D286+D287+D288+D289+D290+D291</f>
        <v>73178</v>
      </c>
      <c r="E284" s="15">
        <f>E285+E286+E287+E288+E289+E290+E291</f>
        <v>50609</v>
      </c>
      <c r="F284" s="15" t="e">
        <f>F285+F286+F287+F288+#REF!+#REF!+F289+#REF!+#REF!+#REF!</f>
        <v>#REF!</v>
      </c>
      <c r="G284" s="15" t="e">
        <f>G285+G286+G287+G288+#REF!+#REF!+G289+#REF!+#REF!+#REF!</f>
        <v>#REF!</v>
      </c>
      <c r="H284" s="15">
        <f>H285+H286+H287+H288+H289+H290+H291</f>
        <v>384</v>
      </c>
      <c r="I284" s="15">
        <f>I285+I286+I287+I288+I289+I290+I291</f>
        <v>262</v>
      </c>
      <c r="J284" s="15">
        <f>J285+J286+J287+J288+J289+J290+J291</f>
        <v>84</v>
      </c>
      <c r="K284" s="15">
        <f>K285+K286+K287+K288+K289+K290+K291</f>
        <v>51339</v>
      </c>
      <c r="L284" s="15">
        <f>L285+L286+L287+L288+L289+L290+L291</f>
        <v>-21839</v>
      </c>
      <c r="M284" s="71"/>
      <c r="N284" s="72"/>
    </row>
    <row r="285" spans="1:14" ht="54" customHeight="1">
      <c r="A285" s="137" t="s">
        <v>109</v>
      </c>
      <c r="B285" s="138"/>
      <c r="C285" s="38">
        <v>400</v>
      </c>
      <c r="D285" s="38">
        <v>400</v>
      </c>
      <c r="E285" s="38">
        <v>148</v>
      </c>
      <c r="F285" s="38"/>
      <c r="G285" s="38"/>
      <c r="H285" s="38">
        <v>84</v>
      </c>
      <c r="I285" s="38">
        <v>84</v>
      </c>
      <c r="J285" s="38">
        <v>84</v>
      </c>
      <c r="K285" s="38">
        <v>400</v>
      </c>
      <c r="L285" s="38">
        <f t="shared" si="60"/>
        <v>0</v>
      </c>
      <c r="M285" s="7"/>
      <c r="N285" s="2"/>
    </row>
    <row r="286" spans="1:14" ht="39.75" customHeight="1">
      <c r="A286" s="137" t="s">
        <v>50</v>
      </c>
      <c r="B286" s="138"/>
      <c r="C286" s="38">
        <v>100</v>
      </c>
      <c r="D286" s="38">
        <v>0</v>
      </c>
      <c r="E286" s="38">
        <v>0</v>
      </c>
      <c r="F286" s="38"/>
      <c r="G286" s="38"/>
      <c r="H286" s="38">
        <v>0</v>
      </c>
      <c r="I286" s="38">
        <v>0</v>
      </c>
      <c r="J286" s="38">
        <v>0</v>
      </c>
      <c r="K286" s="38">
        <f>SUM(E286:J286)</f>
        <v>0</v>
      </c>
      <c r="L286" s="38">
        <f t="shared" si="60"/>
        <v>0</v>
      </c>
      <c r="M286" s="7"/>
      <c r="N286" s="2"/>
    </row>
    <row r="287" spans="1:14" ht="40.5" customHeight="1">
      <c r="A287" s="137" t="s">
        <v>49</v>
      </c>
      <c r="B287" s="138"/>
      <c r="C287" s="38">
        <v>168</v>
      </c>
      <c r="D287" s="38">
        <v>168</v>
      </c>
      <c r="E287" s="38">
        <v>0</v>
      </c>
      <c r="F287" s="38"/>
      <c r="G287" s="38"/>
      <c r="H287" s="38">
        <v>0</v>
      </c>
      <c r="I287" s="38">
        <v>0</v>
      </c>
      <c r="J287" s="38">
        <v>0</v>
      </c>
      <c r="K287" s="38">
        <f>SUM(E287:J287)</f>
        <v>0</v>
      </c>
      <c r="L287" s="38">
        <f t="shared" si="60"/>
        <v>-168</v>
      </c>
      <c r="M287" s="7"/>
      <c r="N287" s="2"/>
    </row>
    <row r="288" spans="1:14" ht="40.5" customHeight="1">
      <c r="A288" s="137" t="s">
        <v>94</v>
      </c>
      <c r="B288" s="138"/>
      <c r="C288" s="38">
        <v>66980</v>
      </c>
      <c r="D288" s="38">
        <v>71980</v>
      </c>
      <c r="E288" s="38">
        <v>50309</v>
      </c>
      <c r="F288" s="38"/>
      <c r="G288" s="38"/>
      <c r="H288" s="38">
        <v>0</v>
      </c>
      <c r="I288" s="38">
        <v>0</v>
      </c>
      <c r="J288" s="38">
        <v>0</v>
      </c>
      <c r="K288" s="38">
        <f>SUM(E288:J288)</f>
        <v>50309</v>
      </c>
      <c r="L288" s="38">
        <f t="shared" si="60"/>
        <v>-21671</v>
      </c>
      <c r="M288" s="61"/>
      <c r="N288" s="2"/>
    </row>
    <row r="289" spans="1:14" ht="29.25" customHeight="1">
      <c r="A289" s="137" t="s">
        <v>167</v>
      </c>
      <c r="B289" s="138"/>
      <c r="C289" s="38">
        <v>330</v>
      </c>
      <c r="D289" s="38">
        <v>330</v>
      </c>
      <c r="E289" s="38">
        <v>152</v>
      </c>
      <c r="F289" s="56"/>
      <c r="G289" s="57"/>
      <c r="H289" s="38">
        <v>0</v>
      </c>
      <c r="I289" s="38">
        <v>178</v>
      </c>
      <c r="J289" s="38">
        <v>0</v>
      </c>
      <c r="K289" s="38">
        <f>SUM(E289:J289)</f>
        <v>330</v>
      </c>
      <c r="L289" s="38">
        <f t="shared" si="60"/>
        <v>0</v>
      </c>
      <c r="M289" s="7"/>
      <c r="N289" s="2"/>
    </row>
    <row r="290" spans="1:14" ht="29.25" customHeight="1">
      <c r="A290" s="137" t="s">
        <v>169</v>
      </c>
      <c r="B290" s="138"/>
      <c r="C290" s="38">
        <v>0</v>
      </c>
      <c r="D290" s="38">
        <v>0</v>
      </c>
      <c r="E290" s="38"/>
      <c r="F290" s="56"/>
      <c r="G290" s="57"/>
      <c r="H290" s="38"/>
      <c r="I290" s="38"/>
      <c r="J290" s="38"/>
      <c r="K290" s="38"/>
      <c r="L290" s="38"/>
      <c r="M290" s="7"/>
      <c r="N290" s="2"/>
    </row>
    <row r="291" spans="1:14" ht="29.25" customHeight="1">
      <c r="A291" s="137" t="s">
        <v>221</v>
      </c>
      <c r="B291" s="138"/>
      <c r="C291" s="38">
        <v>300</v>
      </c>
      <c r="D291" s="38">
        <v>300</v>
      </c>
      <c r="E291" s="38">
        <v>0</v>
      </c>
      <c r="F291" s="56"/>
      <c r="G291" s="57"/>
      <c r="H291" s="38">
        <v>300</v>
      </c>
      <c r="I291" s="38"/>
      <c r="J291" s="38"/>
      <c r="K291" s="38">
        <f>SUM(E291:J291)</f>
        <v>300</v>
      </c>
      <c r="L291" s="38">
        <f t="shared" si="60"/>
        <v>0</v>
      </c>
      <c r="M291" s="7"/>
      <c r="N291" s="2"/>
    </row>
    <row r="292" spans="1:14" ht="19.5" customHeight="1">
      <c r="A292" s="137" t="s">
        <v>139</v>
      </c>
      <c r="B292" s="138"/>
      <c r="C292" s="38">
        <f>C294+C295+C296</f>
        <v>30561</v>
      </c>
      <c r="D292" s="38">
        <f>D294+D295+D296</f>
        <v>40142</v>
      </c>
      <c r="E292" s="38">
        <f>E294+E295+E296</f>
        <v>32845</v>
      </c>
      <c r="F292" s="38"/>
      <c r="G292" s="38"/>
      <c r="H292" s="38">
        <f>H294+H295+H296</f>
        <v>800</v>
      </c>
      <c r="I292" s="38">
        <f>I294+I295+I296</f>
        <v>800</v>
      </c>
      <c r="J292" s="38">
        <f>J294+J295+J296</f>
        <v>1500</v>
      </c>
      <c r="K292" s="38">
        <f>K294+K295+K296</f>
        <v>35945</v>
      </c>
      <c r="L292" s="38">
        <f>L294+L295+L296</f>
        <v>-4197</v>
      </c>
      <c r="M292" s="7"/>
      <c r="N292" s="2"/>
    </row>
    <row r="293" spans="1:14" ht="9.75" customHeight="1">
      <c r="A293" s="137" t="s">
        <v>26</v>
      </c>
      <c r="B293" s="1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7"/>
      <c r="N293" s="2"/>
    </row>
    <row r="294" spans="1:14" ht="28.5" customHeight="1">
      <c r="A294" s="137" t="s">
        <v>102</v>
      </c>
      <c r="B294" s="138"/>
      <c r="C294" s="113">
        <v>11163</v>
      </c>
      <c r="D294" s="113">
        <v>11163</v>
      </c>
      <c r="E294" s="113">
        <v>5902</v>
      </c>
      <c r="F294" s="113"/>
      <c r="G294" s="113"/>
      <c r="H294" s="113">
        <v>800</v>
      </c>
      <c r="I294" s="113">
        <v>800</v>
      </c>
      <c r="J294" s="113">
        <v>1500</v>
      </c>
      <c r="K294" s="113">
        <f>E294+H294+I294+J294</f>
        <v>9002</v>
      </c>
      <c r="L294" s="113">
        <f>K294-D294</f>
        <v>-2161</v>
      </c>
      <c r="M294" s="7"/>
      <c r="N294" s="2"/>
    </row>
    <row r="295" spans="1:14" ht="27" customHeight="1">
      <c r="A295" s="137" t="s">
        <v>222</v>
      </c>
      <c r="B295" s="138"/>
      <c r="C295" s="38">
        <v>12850</v>
      </c>
      <c r="D295" s="38">
        <v>21202</v>
      </c>
      <c r="E295" s="38">
        <v>19167</v>
      </c>
      <c r="F295" s="38"/>
      <c r="G295" s="38"/>
      <c r="H295" s="38">
        <v>0</v>
      </c>
      <c r="I295" s="38">
        <v>0</v>
      </c>
      <c r="J295" s="38">
        <v>0</v>
      </c>
      <c r="K295" s="113">
        <f>E295+H295+I295+J295</f>
        <v>19167</v>
      </c>
      <c r="L295" s="38">
        <f>K295-D295</f>
        <v>-2035</v>
      </c>
      <c r="M295" s="7"/>
      <c r="N295" s="2"/>
    </row>
    <row r="296" spans="1:14" ht="23.25" customHeight="1">
      <c r="A296" s="137" t="s">
        <v>148</v>
      </c>
      <c r="B296" s="138"/>
      <c r="C296" s="38">
        <v>6548</v>
      </c>
      <c r="D296" s="38">
        <v>7777</v>
      </c>
      <c r="E296" s="38">
        <v>7776</v>
      </c>
      <c r="F296" s="38"/>
      <c r="G296" s="38"/>
      <c r="H296" s="38">
        <v>0</v>
      </c>
      <c r="I296" s="38">
        <v>0</v>
      </c>
      <c r="J296" s="38">
        <v>0</v>
      </c>
      <c r="K296" s="38">
        <v>7776</v>
      </c>
      <c r="L296" s="38">
        <f>K296-D296</f>
        <v>-1</v>
      </c>
      <c r="M296" s="7"/>
      <c r="N296" s="2"/>
    </row>
    <row r="297" spans="1:14" ht="36.75" customHeight="1">
      <c r="A297" s="137" t="s">
        <v>147</v>
      </c>
      <c r="B297" s="138"/>
      <c r="C297" s="38">
        <v>0</v>
      </c>
      <c r="D297" s="38"/>
      <c r="E297" s="38">
        <v>4245</v>
      </c>
      <c r="F297" s="38"/>
      <c r="G297" s="38"/>
      <c r="H297" s="38">
        <v>0</v>
      </c>
      <c r="I297" s="38">
        <v>0</v>
      </c>
      <c r="J297" s="38">
        <v>0</v>
      </c>
      <c r="K297" s="38">
        <v>4246</v>
      </c>
      <c r="L297" s="38">
        <v>-1</v>
      </c>
      <c r="M297" s="7"/>
      <c r="N297" s="2"/>
    </row>
    <row r="298" spans="1:14" ht="30" customHeight="1">
      <c r="A298" s="137" t="s">
        <v>144</v>
      </c>
      <c r="B298" s="138"/>
      <c r="C298" s="38">
        <v>540</v>
      </c>
      <c r="D298" s="38">
        <v>540</v>
      </c>
      <c r="E298" s="38">
        <f>E299+E300</f>
        <v>0</v>
      </c>
      <c r="F298" s="38">
        <f>F299</f>
        <v>0</v>
      </c>
      <c r="G298" s="38">
        <f>G299</f>
        <v>0</v>
      </c>
      <c r="H298" s="38">
        <f>H299+H300</f>
        <v>0</v>
      </c>
      <c r="I298" s="38">
        <v>340</v>
      </c>
      <c r="J298" s="38">
        <v>200</v>
      </c>
      <c r="K298" s="113">
        <f>E298+H298+I298+J298</f>
        <v>540</v>
      </c>
      <c r="L298" s="38">
        <f>K298-D298</f>
        <v>0</v>
      </c>
      <c r="M298" s="7"/>
      <c r="N298" s="2"/>
    </row>
    <row r="299" spans="1:14" ht="86.25" customHeight="1">
      <c r="A299" s="137" t="s">
        <v>145</v>
      </c>
      <c r="B299" s="138"/>
      <c r="C299" s="38">
        <v>540</v>
      </c>
      <c r="D299" s="38">
        <v>540</v>
      </c>
      <c r="E299" s="38">
        <v>0</v>
      </c>
      <c r="F299" s="38"/>
      <c r="G299" s="38"/>
      <c r="H299" s="38">
        <v>0</v>
      </c>
      <c r="I299" s="38">
        <v>340</v>
      </c>
      <c r="J299" s="38">
        <v>200</v>
      </c>
      <c r="K299" s="113">
        <f>E299+H299+I299+J299</f>
        <v>540</v>
      </c>
      <c r="L299" s="38">
        <f>K299-D299</f>
        <v>0</v>
      </c>
      <c r="M299" s="7"/>
      <c r="N299" s="2"/>
    </row>
    <row r="300" spans="1:14" ht="39" customHeight="1">
      <c r="A300" s="137" t="s">
        <v>166</v>
      </c>
      <c r="B300" s="138"/>
      <c r="C300" s="38">
        <v>0</v>
      </c>
      <c r="D300" s="38">
        <v>0</v>
      </c>
      <c r="E300" s="38">
        <v>0</v>
      </c>
      <c r="F300" s="38"/>
      <c r="G300" s="38"/>
      <c r="H300" s="38">
        <v>0</v>
      </c>
      <c r="I300" s="38">
        <v>0</v>
      </c>
      <c r="J300" s="38">
        <v>0</v>
      </c>
      <c r="K300" s="38">
        <v>0</v>
      </c>
      <c r="L300" s="38">
        <v>-1037</v>
      </c>
      <c r="M300" s="7"/>
      <c r="N300" s="2"/>
    </row>
    <row r="301" spans="1:14" ht="30.75" customHeight="1">
      <c r="A301" s="141" t="s">
        <v>18</v>
      </c>
      <c r="B301" s="142"/>
      <c r="C301" s="54">
        <f aca="true" t="shared" si="61" ref="C301:K301">C302+C306</f>
        <v>63353</v>
      </c>
      <c r="D301" s="54">
        <f t="shared" si="61"/>
        <v>64113</v>
      </c>
      <c r="E301" s="54">
        <f t="shared" si="61"/>
        <v>45529</v>
      </c>
      <c r="F301" s="54" t="e">
        <f t="shared" si="61"/>
        <v>#REF!</v>
      </c>
      <c r="G301" s="54" t="e">
        <f t="shared" si="61"/>
        <v>#REF!</v>
      </c>
      <c r="H301" s="54">
        <f t="shared" si="61"/>
        <v>6155</v>
      </c>
      <c r="I301" s="54">
        <f t="shared" si="61"/>
        <v>7000</v>
      </c>
      <c r="J301" s="54">
        <f t="shared" si="61"/>
        <v>6829</v>
      </c>
      <c r="K301" s="54">
        <f t="shared" si="61"/>
        <v>65513</v>
      </c>
      <c r="L301" s="54">
        <f>K301-D301</f>
        <v>1400</v>
      </c>
      <c r="M301" s="35"/>
      <c r="N301" s="2"/>
    </row>
    <row r="302" spans="1:14" ht="15.75" customHeight="1">
      <c r="A302" s="137" t="s">
        <v>40</v>
      </c>
      <c r="B302" s="138"/>
      <c r="C302" s="38">
        <f>C303</f>
        <v>61353</v>
      </c>
      <c r="D302" s="38">
        <f>D303</f>
        <v>61353</v>
      </c>
      <c r="E302" s="38">
        <f>E303</f>
        <v>43855</v>
      </c>
      <c r="F302" s="38" t="e">
        <f>F303+#REF!+#REF!+#REF!+#REF!+#REF!</f>
        <v>#REF!</v>
      </c>
      <c r="G302" s="38" t="e">
        <f>G303+#REF!+#REF!+#REF!+#REF!+#REF!</f>
        <v>#REF!</v>
      </c>
      <c r="H302" s="38">
        <f>H303</f>
        <v>6155</v>
      </c>
      <c r="I302" s="38">
        <f>I303</f>
        <v>6255</v>
      </c>
      <c r="J302" s="38">
        <f>J303</f>
        <v>6488</v>
      </c>
      <c r="K302" s="38">
        <f>K303</f>
        <v>62753</v>
      </c>
      <c r="L302" s="38">
        <f>L303</f>
        <v>1400</v>
      </c>
      <c r="M302" s="35"/>
      <c r="N302" s="2"/>
    </row>
    <row r="303" spans="1:14" ht="15" customHeight="1">
      <c r="A303" s="137" t="s">
        <v>39</v>
      </c>
      <c r="B303" s="138"/>
      <c r="C303" s="38">
        <f aca="true" t="shared" si="62" ref="C303:L303">C304+C305</f>
        <v>61353</v>
      </c>
      <c r="D303" s="38">
        <f t="shared" si="62"/>
        <v>61353</v>
      </c>
      <c r="E303" s="38">
        <f t="shared" si="62"/>
        <v>43855</v>
      </c>
      <c r="F303" s="38">
        <f t="shared" si="62"/>
        <v>0</v>
      </c>
      <c r="G303" s="38">
        <f t="shared" si="62"/>
        <v>0</v>
      </c>
      <c r="H303" s="38">
        <f t="shared" si="62"/>
        <v>6155</v>
      </c>
      <c r="I303" s="38">
        <f t="shared" si="62"/>
        <v>6255</v>
      </c>
      <c r="J303" s="38">
        <f t="shared" si="62"/>
        <v>6488</v>
      </c>
      <c r="K303" s="38">
        <f t="shared" si="62"/>
        <v>62753</v>
      </c>
      <c r="L303" s="38">
        <f t="shared" si="62"/>
        <v>1400</v>
      </c>
      <c r="M303" s="7"/>
      <c r="N303" s="2"/>
    </row>
    <row r="304" spans="1:14" ht="15.75" customHeight="1">
      <c r="A304" s="148" t="s">
        <v>124</v>
      </c>
      <c r="B304" s="149"/>
      <c r="C304" s="38">
        <v>32233</v>
      </c>
      <c r="D304" s="38">
        <v>32233</v>
      </c>
      <c r="E304" s="38">
        <v>24165</v>
      </c>
      <c r="F304" s="50"/>
      <c r="G304" s="50"/>
      <c r="H304" s="38">
        <v>3092</v>
      </c>
      <c r="I304" s="38">
        <v>3092</v>
      </c>
      <c r="J304" s="38">
        <v>3284</v>
      </c>
      <c r="K304" s="38">
        <f>E304+H304+I304+J304</f>
        <v>33633</v>
      </c>
      <c r="L304" s="38">
        <f>K304-D304</f>
        <v>1400</v>
      </c>
      <c r="M304" s="7"/>
      <c r="N304" s="2"/>
    </row>
    <row r="305" spans="1:14" ht="14.25" customHeight="1">
      <c r="A305" s="148" t="s">
        <v>125</v>
      </c>
      <c r="B305" s="149"/>
      <c r="C305" s="38">
        <v>29120</v>
      </c>
      <c r="D305" s="38">
        <v>29120</v>
      </c>
      <c r="E305" s="38">
        <v>19690</v>
      </c>
      <c r="F305" s="50"/>
      <c r="G305" s="50"/>
      <c r="H305" s="38">
        <v>3063</v>
      </c>
      <c r="I305" s="38">
        <v>3163</v>
      </c>
      <c r="J305" s="38">
        <v>3204</v>
      </c>
      <c r="K305" s="38">
        <f>E305+H305+I305+J305</f>
        <v>29120</v>
      </c>
      <c r="L305" s="38">
        <f>K305-D305</f>
        <v>0</v>
      </c>
      <c r="M305" s="7"/>
      <c r="N305" s="2"/>
    </row>
    <row r="306" spans="1:14" ht="27.75" customHeight="1">
      <c r="A306" s="137" t="s">
        <v>81</v>
      </c>
      <c r="B306" s="138"/>
      <c r="C306" s="38">
        <v>2000</v>
      </c>
      <c r="D306" s="58">
        <v>2760</v>
      </c>
      <c r="E306" s="38">
        <v>1674</v>
      </c>
      <c r="F306" s="38"/>
      <c r="G306" s="38"/>
      <c r="H306" s="38"/>
      <c r="I306" s="38">
        <v>745</v>
      </c>
      <c r="J306" s="38">
        <v>341</v>
      </c>
      <c r="K306" s="38">
        <f>SUM(E306:J306)</f>
        <v>2760</v>
      </c>
      <c r="L306" s="38">
        <f>K306-D306</f>
        <v>0</v>
      </c>
      <c r="M306" s="7"/>
      <c r="N306" s="2"/>
    </row>
    <row r="307" spans="1:14" ht="45" customHeight="1">
      <c r="A307" s="141" t="s">
        <v>135</v>
      </c>
      <c r="B307" s="142"/>
      <c r="C307" s="54">
        <v>8145</v>
      </c>
      <c r="D307" s="54">
        <v>6700</v>
      </c>
      <c r="E307" s="54">
        <v>4346</v>
      </c>
      <c r="F307" s="54"/>
      <c r="G307" s="54"/>
      <c r="H307" s="54">
        <v>0</v>
      </c>
      <c r="I307" s="54">
        <v>0</v>
      </c>
      <c r="J307" s="54">
        <v>30</v>
      </c>
      <c r="K307" s="54">
        <f>SUM(E307:J307)</f>
        <v>4376</v>
      </c>
      <c r="L307" s="54">
        <f>K307-D307</f>
        <v>-2324</v>
      </c>
      <c r="M307" s="24"/>
      <c r="N307" s="2"/>
    </row>
    <row r="308" spans="1:14" ht="29.25" customHeight="1">
      <c r="A308" s="52" t="s">
        <v>19</v>
      </c>
      <c r="B308" s="53"/>
      <c r="C308" s="54">
        <f>C42+C69+C70+C91+C146+C202+C208+C264+C280+C282+C301+C307</f>
        <v>2560849</v>
      </c>
      <c r="D308" s="54">
        <f>D42+D69+D70+D91+D146+D202+D208+D264+D280+D282+D301+D307</f>
        <v>3125472</v>
      </c>
      <c r="E308" s="54">
        <f>E42+E69+E70+E91+E146+E202+E208+E264+E280+E282+E301+E307</f>
        <v>1712877</v>
      </c>
      <c r="F308" s="55"/>
      <c r="G308" s="55"/>
      <c r="H308" s="54">
        <f>H42+H69+H70+H91+H146+H202+H208+H264+H280+H282+H301+H307</f>
        <v>292310</v>
      </c>
      <c r="I308" s="54">
        <f>I42+I69+I70+I91+I146+I202+I208+I264+I280+I282+I301+I307</f>
        <v>325591</v>
      </c>
      <c r="J308" s="54">
        <f>J42+J69+J70+J91+J146+J202+J208+J264+J280+J282+J301+J307</f>
        <v>767015</v>
      </c>
      <c r="K308" s="54">
        <f>K42+K69+K70+K91+K146+K202+K208+K264+K280+K282+K301+K307</f>
        <v>3110869</v>
      </c>
      <c r="L308" s="54">
        <f>L42+L69+L70+L91+L146+L202+L208+L264+L280+L282+L301+L307</f>
        <v>-14533</v>
      </c>
      <c r="M308" s="65"/>
      <c r="N308" s="2"/>
    </row>
    <row r="309" spans="1:14" ht="15" customHeight="1">
      <c r="A309" s="137" t="s">
        <v>28</v>
      </c>
      <c r="B309" s="138"/>
      <c r="C309" s="55">
        <f>C38-C308</f>
        <v>-30485</v>
      </c>
      <c r="D309" s="55">
        <f>D38-D308</f>
        <v>-71370</v>
      </c>
      <c r="E309" s="55">
        <f>E38-E308</f>
        <v>109252</v>
      </c>
      <c r="F309" s="38"/>
      <c r="G309" s="38"/>
      <c r="H309" s="55">
        <f>H38-H308</f>
        <v>109539</v>
      </c>
      <c r="I309" s="55">
        <f>I38-I308</f>
        <v>68682</v>
      </c>
      <c r="J309" s="55">
        <f>J38-J308</f>
        <v>-331164</v>
      </c>
      <c r="K309" s="55">
        <f>K38-K308</f>
        <v>-56767</v>
      </c>
      <c r="L309" s="38"/>
      <c r="M309" s="7"/>
      <c r="N309" s="2"/>
    </row>
    <row r="310" spans="1:14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66"/>
      <c r="N310" s="2"/>
    </row>
    <row r="311" spans="1:14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66"/>
      <c r="N311" s="2"/>
    </row>
    <row r="312" spans="1:14" ht="15">
      <c r="A312" s="2"/>
      <c r="B312" s="68" t="s">
        <v>140</v>
      </c>
      <c r="C312" s="68"/>
      <c r="D312" s="68"/>
      <c r="E312" s="2"/>
      <c r="F312" s="2"/>
      <c r="G312" s="2"/>
      <c r="H312" s="2"/>
      <c r="I312" s="2"/>
      <c r="J312" s="2"/>
      <c r="K312" s="2"/>
      <c r="L312" s="2"/>
      <c r="M312" s="66"/>
      <c r="N312" s="2"/>
    </row>
    <row r="313" spans="1:14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66"/>
      <c r="N313" s="2"/>
    </row>
    <row r="314" spans="1:14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66"/>
      <c r="N314" s="2"/>
    </row>
    <row r="315" spans="1:14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66"/>
      <c r="N315" s="2"/>
    </row>
    <row r="316" spans="1:14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66"/>
      <c r="N316" s="2"/>
    </row>
    <row r="317" spans="1:14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66"/>
      <c r="N317" s="2"/>
    </row>
    <row r="318" spans="1:14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66"/>
      <c r="N318" s="2"/>
    </row>
    <row r="319" spans="1:14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66"/>
      <c r="N319" s="2"/>
    </row>
    <row r="320" spans="1:14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66"/>
      <c r="N320" s="2"/>
    </row>
    <row r="321" spans="1:14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66"/>
      <c r="N321" s="2"/>
    </row>
    <row r="322" spans="1:14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66"/>
      <c r="N322" s="2"/>
    </row>
    <row r="323" spans="1:14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66"/>
      <c r="N323" s="2"/>
    </row>
    <row r="324" spans="1:14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66"/>
      <c r="N324" s="2"/>
    </row>
    <row r="325" spans="1:14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66"/>
      <c r="N325" s="2"/>
    </row>
    <row r="326" spans="1:14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66"/>
      <c r="N326" s="2"/>
    </row>
    <row r="327" spans="1:14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66"/>
      <c r="N327" s="2"/>
    </row>
    <row r="328" spans="1:14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66"/>
      <c r="N328" s="2"/>
    </row>
    <row r="329" spans="1:14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66"/>
      <c r="N329" s="2"/>
    </row>
    <row r="330" spans="1:14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66"/>
      <c r="N330" s="2"/>
    </row>
    <row r="331" spans="1:14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66"/>
      <c r="N331" s="2"/>
    </row>
    <row r="332" spans="1:14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66"/>
      <c r="N332" s="2"/>
    </row>
    <row r="333" spans="1:14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66"/>
      <c r="N333" s="2"/>
    </row>
    <row r="334" spans="1:14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66"/>
      <c r="N334" s="2"/>
    </row>
    <row r="335" spans="1:14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66"/>
      <c r="N335" s="2"/>
    </row>
    <row r="336" spans="1:14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66"/>
      <c r="N336" s="2"/>
    </row>
    <row r="337" spans="1:14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66"/>
      <c r="N337" s="2"/>
    </row>
    <row r="338" spans="1:14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66"/>
      <c r="N338" s="2"/>
    </row>
    <row r="339" spans="1:14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66"/>
      <c r="N339" s="2"/>
    </row>
    <row r="340" spans="1:14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66"/>
      <c r="N340" s="2"/>
    </row>
    <row r="341" spans="1:14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66"/>
      <c r="N341" s="2"/>
    </row>
    <row r="342" spans="1:14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66"/>
      <c r="N342" s="2"/>
    </row>
    <row r="343" spans="1:14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66"/>
      <c r="N343" s="2"/>
    </row>
    <row r="344" spans="1:14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66"/>
      <c r="N344" s="2"/>
    </row>
    <row r="345" spans="1:14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66"/>
      <c r="N345" s="2"/>
    </row>
    <row r="346" spans="1:14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66"/>
      <c r="N346" s="2"/>
    </row>
    <row r="347" spans="1:14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66"/>
      <c r="N347" s="2"/>
    </row>
    <row r="348" spans="1:14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66"/>
      <c r="N348" s="2"/>
    </row>
    <row r="349" spans="1:14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3:14" ht="1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3:14" ht="15">
      <c r="C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ht="15">
      <c r="N382" s="2"/>
    </row>
  </sheetData>
  <sheetProtection/>
  <mergeCells count="296">
    <mergeCell ref="A67:B67"/>
    <mergeCell ref="A290:B290"/>
    <mergeCell ref="A291:B291"/>
    <mergeCell ref="A68:B68"/>
    <mergeCell ref="A80:B80"/>
    <mergeCell ref="A253:B253"/>
    <mergeCell ref="A252:B252"/>
    <mergeCell ref="A196:B196"/>
    <mergeCell ref="A287:B287"/>
    <mergeCell ref="A288:B288"/>
    <mergeCell ref="A250:B250"/>
    <mergeCell ref="A277:B277"/>
    <mergeCell ref="A276:B276"/>
    <mergeCell ref="A257:B257"/>
    <mergeCell ref="A271:B271"/>
    <mergeCell ref="A263:B263"/>
    <mergeCell ref="A272:B272"/>
    <mergeCell ref="A260:B260"/>
    <mergeCell ref="A261:B261"/>
    <mergeCell ref="A267:B267"/>
    <mergeCell ref="A236:B236"/>
    <mergeCell ref="A237:B237"/>
    <mergeCell ref="A225:B225"/>
    <mergeCell ref="A238:B238"/>
    <mergeCell ref="A258:B258"/>
    <mergeCell ref="A242:B242"/>
    <mergeCell ref="A247:B247"/>
    <mergeCell ref="A249:B249"/>
    <mergeCell ref="A243:B243"/>
    <mergeCell ref="A241:B241"/>
    <mergeCell ref="A197:B197"/>
    <mergeCell ref="A199:B199"/>
    <mergeCell ref="A205:B205"/>
    <mergeCell ref="A214:B214"/>
    <mergeCell ref="A217:B217"/>
    <mergeCell ref="A231:B231"/>
    <mergeCell ref="A204:B204"/>
    <mergeCell ref="A211:B211"/>
    <mergeCell ref="A207:B207"/>
    <mergeCell ref="A232:B232"/>
    <mergeCell ref="A206:B206"/>
    <mergeCell ref="A224:B224"/>
    <mergeCell ref="A233:B233"/>
    <mergeCell ref="A240:B240"/>
    <mergeCell ref="A229:B229"/>
    <mergeCell ref="A216:B216"/>
    <mergeCell ref="A235:B235"/>
    <mergeCell ref="A223:B223"/>
    <mergeCell ref="A234:B234"/>
    <mergeCell ref="A239:B239"/>
    <mergeCell ref="A222:B222"/>
    <mergeCell ref="A245:B245"/>
    <mergeCell ref="A170:B170"/>
    <mergeCell ref="A192:B192"/>
    <mergeCell ref="A193:B193"/>
    <mergeCell ref="A194:B194"/>
    <mergeCell ref="A195:B195"/>
    <mergeCell ref="A202:B202"/>
    <mergeCell ref="A186:B186"/>
    <mergeCell ref="A248:B248"/>
    <mergeCell ref="A123:B123"/>
    <mergeCell ref="A127:B127"/>
    <mergeCell ref="A126:B126"/>
    <mergeCell ref="A168:B168"/>
    <mergeCell ref="A209:B209"/>
    <mergeCell ref="A220:B220"/>
    <mergeCell ref="A219:B219"/>
    <mergeCell ref="A125:B125"/>
    <mergeCell ref="A124:B124"/>
    <mergeCell ref="A254:B254"/>
    <mergeCell ref="A251:B251"/>
    <mergeCell ref="A4:B5"/>
    <mergeCell ref="A6:B6"/>
    <mergeCell ref="A221:B221"/>
    <mergeCell ref="A210:B210"/>
    <mergeCell ref="A150:B150"/>
    <mergeCell ref="A212:B212"/>
    <mergeCell ref="A172:B172"/>
    <mergeCell ref="A129:B129"/>
    <mergeCell ref="A88:B88"/>
    <mergeCell ref="A92:B92"/>
    <mergeCell ref="A91:B91"/>
    <mergeCell ref="A94:B94"/>
    <mergeCell ref="A115:B115"/>
    <mergeCell ref="A117:B117"/>
    <mergeCell ref="A105:B105"/>
    <mergeCell ref="A102:B102"/>
    <mergeCell ref="A96:B96"/>
    <mergeCell ref="A113:B113"/>
    <mergeCell ref="A285:B285"/>
    <mergeCell ref="A283:B283"/>
    <mergeCell ref="A273:B273"/>
    <mergeCell ref="A256:B256"/>
    <mergeCell ref="A284:B284"/>
    <mergeCell ref="A279:B279"/>
    <mergeCell ref="A278:B278"/>
    <mergeCell ref="A275:B275"/>
    <mergeCell ref="A265:B265"/>
    <mergeCell ref="A262:B262"/>
    <mergeCell ref="A3:B3"/>
    <mergeCell ref="A47:B47"/>
    <mergeCell ref="A43:B43"/>
    <mergeCell ref="A50:B50"/>
    <mergeCell ref="A41:B41"/>
    <mergeCell ref="A89:B89"/>
    <mergeCell ref="A63:B63"/>
    <mergeCell ref="A64:B64"/>
    <mergeCell ref="A65:B65"/>
    <mergeCell ref="A66:B66"/>
    <mergeCell ref="M4:M5"/>
    <mergeCell ref="C4:C5"/>
    <mergeCell ref="D4:D5"/>
    <mergeCell ref="K4:K5"/>
    <mergeCell ref="L4:L5"/>
    <mergeCell ref="H4:H5"/>
    <mergeCell ref="E4:E5"/>
    <mergeCell ref="J4:J5"/>
    <mergeCell ref="I4:I5"/>
    <mergeCell ref="G4:G5"/>
    <mergeCell ref="A8:B8"/>
    <mergeCell ref="A7:B7"/>
    <mergeCell ref="A24:B24"/>
    <mergeCell ref="A10:B10"/>
    <mergeCell ref="A22:B22"/>
    <mergeCell ref="A13:B13"/>
    <mergeCell ref="A11:B11"/>
    <mergeCell ref="A20:B20"/>
    <mergeCell ref="A38:B38"/>
    <mergeCell ref="A52:B52"/>
    <mergeCell ref="A30:B30"/>
    <mergeCell ref="A26:B26"/>
    <mergeCell ref="A28:B28"/>
    <mergeCell ref="A29:B29"/>
    <mergeCell ref="A33:B33"/>
    <mergeCell ref="A31:B31"/>
    <mergeCell ref="A27:B27"/>
    <mergeCell ref="A73:B73"/>
    <mergeCell ref="A71:B71"/>
    <mergeCell ref="A62:B62"/>
    <mergeCell ref="A18:B18"/>
    <mergeCell ref="A15:B15"/>
    <mergeCell ref="A23:B23"/>
    <mergeCell ref="A59:B59"/>
    <mergeCell ref="A58:B58"/>
    <mergeCell ref="A39:B40"/>
    <mergeCell ref="A32:B32"/>
    <mergeCell ref="A77:B77"/>
    <mergeCell ref="A9:B9"/>
    <mergeCell ref="A61:B61"/>
    <mergeCell ref="A25:B25"/>
    <mergeCell ref="A34:B34"/>
    <mergeCell ref="A35:B35"/>
    <mergeCell ref="A14:B14"/>
    <mergeCell ref="A16:B16"/>
    <mergeCell ref="A17:B17"/>
    <mergeCell ref="A75:B75"/>
    <mergeCell ref="M39:M40"/>
    <mergeCell ref="C39:C40"/>
    <mergeCell ref="D39:D40"/>
    <mergeCell ref="E39:E40"/>
    <mergeCell ref="G39:G40"/>
    <mergeCell ref="I39:I40"/>
    <mergeCell ref="L39:L40"/>
    <mergeCell ref="K39:K40"/>
    <mergeCell ref="J39:J40"/>
    <mergeCell ref="H39:H40"/>
    <mergeCell ref="A82:B82"/>
    <mergeCell ref="A78:B78"/>
    <mergeCell ref="A60:B60"/>
    <mergeCell ref="A36:B36"/>
    <mergeCell ref="A37:B37"/>
    <mergeCell ref="A79:B79"/>
    <mergeCell ref="A55:B55"/>
    <mergeCell ref="A72:B72"/>
    <mergeCell ref="A69:B69"/>
    <mergeCell ref="A76:B76"/>
    <mergeCell ref="A86:B86"/>
    <mergeCell ref="A12:B12"/>
    <mergeCell ref="A19:B19"/>
    <mergeCell ref="A21:B21"/>
    <mergeCell ref="A85:B85"/>
    <mergeCell ref="A81:B81"/>
    <mergeCell ref="A70:B70"/>
    <mergeCell ref="A42:B42"/>
    <mergeCell ref="A53:B53"/>
    <mergeCell ref="A74:B74"/>
    <mergeCell ref="A87:B87"/>
    <mergeCell ref="A109:B109"/>
    <mergeCell ref="A103:B103"/>
    <mergeCell ref="A97:B97"/>
    <mergeCell ref="A104:B104"/>
    <mergeCell ref="A95:B95"/>
    <mergeCell ref="A107:B107"/>
    <mergeCell ref="A99:B99"/>
    <mergeCell ref="A100:B100"/>
    <mergeCell ref="A90:B90"/>
    <mergeCell ref="A309:B309"/>
    <mergeCell ref="A306:B306"/>
    <mergeCell ref="A307:B307"/>
    <mergeCell ref="A213:B213"/>
    <mergeCell ref="A137:B137"/>
    <mergeCell ref="A289:B289"/>
    <mergeCell ref="A302:B302"/>
    <mergeCell ref="A296:B296"/>
    <mergeCell ref="A185:B185"/>
    <mergeCell ref="A297:B297"/>
    <mergeCell ref="A293:B293"/>
    <mergeCell ref="A304:B304"/>
    <mergeCell ref="A303:B303"/>
    <mergeCell ref="A294:B294"/>
    <mergeCell ref="A300:B300"/>
    <mergeCell ref="A298:B298"/>
    <mergeCell ref="A299:B299"/>
    <mergeCell ref="A1:M2"/>
    <mergeCell ref="A110:B110"/>
    <mergeCell ref="A118:B118"/>
    <mergeCell ref="A114:B114"/>
    <mergeCell ref="A305:B305"/>
    <mergeCell ref="A201:B201"/>
    <mergeCell ref="A131:B131"/>
    <mergeCell ref="A295:B295"/>
    <mergeCell ref="A301:B301"/>
    <mergeCell ref="A132:B132"/>
    <mergeCell ref="A122:B122"/>
    <mergeCell ref="A111:B111"/>
    <mergeCell ref="A101:B101"/>
    <mergeCell ref="A116:B116"/>
    <mergeCell ref="A112:B112"/>
    <mergeCell ref="A119:B119"/>
    <mergeCell ref="A120:B120"/>
    <mergeCell ref="A121:B121"/>
    <mergeCell ref="A128:B128"/>
    <mergeCell ref="A138:B138"/>
    <mergeCell ref="A246:B246"/>
    <mergeCell ref="A215:B215"/>
    <mergeCell ref="A218:B218"/>
    <mergeCell ref="A203:B203"/>
    <mergeCell ref="A200:B200"/>
    <mergeCell ref="A175:B175"/>
    <mergeCell ref="A173:B173"/>
    <mergeCell ref="A169:B169"/>
    <mergeCell ref="A292:B292"/>
    <mergeCell ref="A159:B159"/>
    <mergeCell ref="A259:B259"/>
    <mergeCell ref="A282:B282"/>
    <mergeCell ref="A280:B280"/>
    <mergeCell ref="A286:B286"/>
    <mergeCell ref="A180:B180"/>
    <mergeCell ref="A188:B188"/>
    <mergeCell ref="A281:B281"/>
    <mergeCell ref="A198:B198"/>
    <mergeCell ref="A153:B153"/>
    <mergeCell ref="A158:B158"/>
    <mergeCell ref="A151:B151"/>
    <mergeCell ref="A167:B167"/>
    <mergeCell ref="A155:B155"/>
    <mergeCell ref="A154:B154"/>
    <mergeCell ref="A190:B190"/>
    <mergeCell ref="A189:B189"/>
    <mergeCell ref="A178:B178"/>
    <mergeCell ref="A184:B184"/>
    <mergeCell ref="A187:B187"/>
    <mergeCell ref="A183:B183"/>
    <mergeCell ref="A181:B181"/>
    <mergeCell ref="A182:B182"/>
    <mergeCell ref="A179:B179"/>
    <mergeCell ref="A191:B191"/>
    <mergeCell ref="A177:B177"/>
    <mergeCell ref="A156:B156"/>
    <mergeCell ref="A136:B136"/>
    <mergeCell ref="A143:B143"/>
    <mergeCell ref="A152:B152"/>
    <mergeCell ref="A140:B140"/>
    <mergeCell ref="A174:B174"/>
    <mergeCell ref="A176:B176"/>
    <mergeCell ref="A147:B147"/>
    <mergeCell ref="A130:B130"/>
    <mergeCell ref="A133:B133"/>
    <mergeCell ref="A146:B146"/>
    <mergeCell ref="A149:B149"/>
    <mergeCell ref="A141:B141"/>
    <mergeCell ref="A139:B139"/>
    <mergeCell ref="A142:B142"/>
    <mergeCell ref="A145:B145"/>
    <mergeCell ref="A144:B144"/>
    <mergeCell ref="A134:B134"/>
    <mergeCell ref="A135:B135"/>
    <mergeCell ref="A171:B171"/>
    <mergeCell ref="A161:B161"/>
    <mergeCell ref="A162:B162"/>
    <mergeCell ref="A163:B163"/>
    <mergeCell ref="A164:B164"/>
    <mergeCell ref="A165:B165"/>
    <mergeCell ref="A166:B166"/>
    <mergeCell ref="A160:B160"/>
    <mergeCell ref="A157:B157"/>
  </mergeCells>
  <printOptions/>
  <pageMargins left="0.75" right="0.75" top="1" bottom="1" header="0.5" footer="0.5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2021-10-20T07:23:57Z</cp:lastPrinted>
  <dcterms:created xsi:type="dcterms:W3CDTF">2011-09-20T03:56:37Z</dcterms:created>
  <dcterms:modified xsi:type="dcterms:W3CDTF">2021-10-20T07:44:35Z</dcterms:modified>
  <cp:category/>
  <cp:version/>
  <cp:contentType/>
  <cp:contentStatus/>
</cp:coreProperties>
</file>